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mbonline-my.sharepoint.com/personal/kozakova_zora_brno_cz/Documents/Plocha/edit/"/>
    </mc:Choice>
  </mc:AlternateContent>
  <xr:revisionPtr revIDLastSave="1" documentId="11_993E4254118797D9AF5B13269AEBAD9F66895ED5" xr6:coauthVersionLast="47" xr6:coauthVersionMax="47" xr10:uidLastSave="{9D2215B5-D76C-45CA-8F0B-622F27FA0242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65" i="12" l="1"/>
  <c r="F39" i="1" s="1"/>
  <c r="BA50" i="12"/>
  <c r="BA48" i="12"/>
  <c r="F9" i="12"/>
  <c r="G9" i="12" s="1"/>
  <c r="AD65" i="12" s="1"/>
  <c r="G39" i="1" s="1"/>
  <c r="G40" i="1" s="1"/>
  <c r="G25" i="1" s="1"/>
  <c r="G26" i="1" s="1"/>
  <c r="I9" i="12"/>
  <c r="K9" i="12"/>
  <c r="O9" i="12"/>
  <c r="O8" i="12" s="1"/>
  <c r="Q9" i="12"/>
  <c r="Q8" i="12" s="1"/>
  <c r="U9" i="12"/>
  <c r="G10" i="12"/>
  <c r="M10" i="12" s="1"/>
  <c r="I10" i="12"/>
  <c r="K10" i="12"/>
  <c r="O10" i="12"/>
  <c r="Q10" i="12"/>
  <c r="U10" i="12"/>
  <c r="U8" i="12" s="1"/>
  <c r="F12" i="12"/>
  <c r="G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G16" i="12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8" i="12"/>
  <c r="G38" i="12"/>
  <c r="M38" i="12" s="1"/>
  <c r="I38" i="12"/>
  <c r="I37" i="12" s="1"/>
  <c r="K38" i="12"/>
  <c r="O38" i="12"/>
  <c r="Q38" i="12"/>
  <c r="U38" i="12"/>
  <c r="F39" i="12"/>
  <c r="G39" i="12" s="1"/>
  <c r="I39" i="12"/>
  <c r="K39" i="12"/>
  <c r="O39" i="12"/>
  <c r="Q39" i="12"/>
  <c r="U39" i="12"/>
  <c r="U37" i="12" s="1"/>
  <c r="F40" i="12"/>
  <c r="G40" i="12" s="1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K42" i="12"/>
  <c r="Q42" i="12"/>
  <c r="F43" i="12"/>
  <c r="G43" i="12"/>
  <c r="M43" i="12" s="1"/>
  <c r="M42" i="12" s="1"/>
  <c r="I43" i="12"/>
  <c r="I42" i="12" s="1"/>
  <c r="K43" i="12"/>
  <c r="O43" i="12"/>
  <c r="O42" i="12" s="1"/>
  <c r="Q43" i="12"/>
  <c r="U43" i="12"/>
  <c r="U42" i="12" s="1"/>
  <c r="K44" i="12"/>
  <c r="U44" i="12"/>
  <c r="F45" i="12"/>
  <c r="G45" i="12" s="1"/>
  <c r="I45" i="12"/>
  <c r="I44" i="12" s="1"/>
  <c r="K45" i="12"/>
  <c r="O45" i="12"/>
  <c r="O44" i="12" s="1"/>
  <c r="Q45" i="12"/>
  <c r="Q44" i="12" s="1"/>
  <c r="U45" i="12"/>
  <c r="F47" i="12"/>
  <c r="G47" i="12"/>
  <c r="M47" i="12" s="1"/>
  <c r="I47" i="12"/>
  <c r="K47" i="12"/>
  <c r="K46" i="12" s="1"/>
  <c r="O47" i="12"/>
  <c r="O46" i="12" s="1"/>
  <c r="Q47" i="12"/>
  <c r="Q46" i="12" s="1"/>
  <c r="U47" i="12"/>
  <c r="F49" i="12"/>
  <c r="G49" i="12" s="1"/>
  <c r="I49" i="12"/>
  <c r="K49" i="12"/>
  <c r="O49" i="12"/>
  <c r="Q49" i="12"/>
  <c r="U49" i="12"/>
  <c r="I51" i="12"/>
  <c r="F52" i="12"/>
  <c r="G52" i="12" s="1"/>
  <c r="I52" i="12"/>
  <c r="K52" i="12"/>
  <c r="K51" i="12" s="1"/>
  <c r="O52" i="12"/>
  <c r="O51" i="12" s="1"/>
  <c r="Q52" i="12"/>
  <c r="Q51" i="12" s="1"/>
  <c r="U52" i="12"/>
  <c r="U51" i="12" s="1"/>
  <c r="F54" i="12"/>
  <c r="G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I18" i="1"/>
  <c r="G27" i="1"/>
  <c r="J28" i="1"/>
  <c r="J26" i="1"/>
  <c r="G38" i="1"/>
  <c r="F38" i="1"/>
  <c r="J23" i="1"/>
  <c r="J24" i="1"/>
  <c r="J25" i="1"/>
  <c r="J27" i="1"/>
  <c r="E24" i="1"/>
  <c r="E26" i="1"/>
  <c r="O53" i="12" l="1"/>
  <c r="O37" i="12"/>
  <c r="O15" i="12"/>
  <c r="K15" i="12"/>
  <c r="O11" i="12"/>
  <c r="K53" i="12"/>
  <c r="Q37" i="12"/>
  <c r="I15" i="12"/>
  <c r="K11" i="12"/>
  <c r="K8" i="12"/>
  <c r="U53" i="12"/>
  <c r="U46" i="12"/>
  <c r="I46" i="12"/>
  <c r="K37" i="12"/>
  <c r="U15" i="12"/>
  <c r="I11" i="12"/>
  <c r="U11" i="12"/>
  <c r="I8" i="12"/>
  <c r="I53" i="12"/>
  <c r="Q53" i="12"/>
  <c r="Q15" i="12"/>
  <c r="Q11" i="12"/>
  <c r="H39" i="1"/>
  <c r="H40" i="1" s="1"/>
  <c r="F40" i="1"/>
  <c r="G23" i="1" s="1"/>
  <c r="G24" i="1" s="1"/>
  <c r="G29" i="1" s="1"/>
  <c r="M49" i="12"/>
  <c r="M46" i="12" s="1"/>
  <c r="G46" i="12"/>
  <c r="I53" i="1" s="1"/>
  <c r="I19" i="1" s="1"/>
  <c r="G37" i="12"/>
  <c r="I50" i="1" s="1"/>
  <c r="M39" i="12"/>
  <c r="M37" i="12" s="1"/>
  <c r="M45" i="12"/>
  <c r="M44" i="12" s="1"/>
  <c r="G44" i="12"/>
  <c r="I52" i="1" s="1"/>
  <c r="I20" i="1" s="1"/>
  <c r="M52" i="12"/>
  <c r="M51" i="12" s="1"/>
  <c r="G51" i="12"/>
  <c r="I54" i="1" s="1"/>
  <c r="M16" i="12"/>
  <c r="M15" i="12" s="1"/>
  <c r="G15" i="12"/>
  <c r="G53" i="12"/>
  <c r="I55" i="1" s="1"/>
  <c r="M54" i="12"/>
  <c r="M53" i="12" s="1"/>
  <c r="M12" i="12"/>
  <c r="M11" i="12" s="1"/>
  <c r="G11" i="12"/>
  <c r="I48" i="1" s="1"/>
  <c r="G8" i="12"/>
  <c r="I47" i="1" s="1"/>
  <c r="I16" i="1" s="1"/>
  <c r="M9" i="12"/>
  <c r="M8" i="12" s="1"/>
  <c r="G42" i="12"/>
  <c r="I51" i="1" s="1"/>
  <c r="I39" i="1" l="1"/>
  <c r="I40" i="1" s="1"/>
  <c r="J39" i="1" s="1"/>
  <c r="J40" i="1" s="1"/>
  <c r="G28" i="1"/>
  <c r="I49" i="1"/>
  <c r="G65" i="12"/>
  <c r="I17" i="1" l="1"/>
  <c r="I21" i="1" s="1"/>
  <c r="I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<sst xmlns="http://schemas.openxmlformats.org/spreadsheetml/2006/main" count="367" uniqueCount="207">
  <si>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</si>
  <si>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</si>
  <si>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</si>
  <si>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</si>
  <si>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</si>
  <si>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</si>
  <si>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</si>
  <si>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</si>
  <si>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</si>
  <si>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</si>
  <si>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</si>
  <si>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</si>
  <si>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</si>
  <si>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</si>
  <si>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</si>
  <si>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</si>
  <si>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</si>
  <si>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</si>
  <si>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</si>
  <si>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</si>
  <si>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</si>
  <si>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</si>
  <si>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</si>
  <si>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</si>
  <si>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</si>
  <si>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</si>
  <si>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</si>
  <si>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</si>
  <si>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</si>
  <si>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</si>
  <si>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</si>
  <si>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</si>
  <si>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</si>
  <si>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</si>
  <si>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</si>
  <si>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</si>
  <si>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</si>
  <si>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</si>
  <si>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</si>
  <si>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</si>
  <si>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</si>
  <si>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</si>
  <si>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</si>
  <si>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 - Královo Pole, Palackého třída 1425/146</t>
  </si>
  <si>
    <t>Rozpočet:</t>
  </si>
  <si>
    <t>Misto</t>
  </si>
  <si>
    <t>Oprava části ústředního vytápění</t>
  </si>
  <si>
    <t>CEPPRE s.r.o.</t>
  </si>
  <si>
    <t>Jílová 31</t>
  </si>
  <si>
    <t>Brno</t>
  </si>
  <si>
    <t>63900</t>
  </si>
  <si>
    <t>Rozpočet</t>
  </si>
  <si>
    <t>Celkem za stavbu</t>
  </si>
  <si>
    <t>CZK</t>
  </si>
  <si>
    <t>Rekapitulace dílů</t>
  </si>
  <si>
    <t>Typ dílu</t>
  </si>
  <si>
    <t>95</t>
  </si>
  <si>
    <t>Dokončovací kce na pozem.stav.</t>
  </si>
  <si>
    <t>733</t>
  </si>
  <si>
    <t>Rozvod potrubí</t>
  </si>
  <si>
    <t>735</t>
  </si>
  <si>
    <t>Otopná tělesa</t>
  </si>
  <si>
    <t>767</t>
  </si>
  <si>
    <t>Konstrukce zámečnické</t>
  </si>
  <si>
    <t>783</t>
  </si>
  <si>
    <t>Nátěry</t>
  </si>
  <si>
    <t>ON</t>
  </si>
  <si>
    <t>VN</t>
  </si>
  <si>
    <t>799</t>
  </si>
  <si>
    <t>Ostatní</t>
  </si>
  <si>
    <t>M99</t>
  </si>
  <si>
    <t>Ostatní práce "M"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</si>
  <si>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</si>
  <si>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</si>
  <si>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</si>
  <si>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</si>
  <si>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</si>
  <si>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</si>
  <si>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</si>
  <si>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</si>
  <si>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</si>
  <si>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</si>
  <si>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</si>
  <si>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</si>
  <si>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</si>
  <si>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</si>
  <si>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</si>
  <si>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</si>
  <si>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</si>
  <si>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</si>
  <si>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</si>
  <si>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</si>
  <si>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</si>
  <si>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</si>
  <si>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</si>
  <si>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</si>
  <si>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</si>
  <si>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</si>
  <si>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</si>
  <si>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952902110R00</t>
  </si>
  <si>
    <t>Čištění zametáním v místnostech a chodbách</t>
  </si>
  <si>
    <t>m2</t>
  </si>
  <si>
    <t>POL1_0</t>
  </si>
  <si>
    <t>952901411R00</t>
  </si>
  <si>
    <t>Vyčištění ostatních objektů</t>
  </si>
  <si>
    <t>733111113R00</t>
  </si>
  <si>
    <t>Potrubí hladké bezešvé DN 15</t>
  </si>
  <si>
    <t>m</t>
  </si>
  <si>
    <t>998733201R00</t>
  </si>
  <si>
    <t>Přesun hmot pro rozvody potrubí, výšky do 6 m</t>
  </si>
  <si>
    <t>998733293R00</t>
  </si>
  <si>
    <t>Příplatek zvětš. přesun, rozvody potrubí do 500 m</t>
  </si>
  <si>
    <t>735494811R00</t>
  </si>
  <si>
    <t>Vypuštění vody z otopných těles</t>
  </si>
  <si>
    <t>73520001R</t>
  </si>
  <si>
    <t>Demontáž otopných těles litinových článkových,  + topného registru</t>
  </si>
  <si>
    <t>kus</t>
  </si>
  <si>
    <t>735291800R00</t>
  </si>
  <si>
    <t>Demontáž konzol otopných těles</t>
  </si>
  <si>
    <t>735156280R00</t>
  </si>
  <si>
    <t>Otopné těleso panelové Radik Klasik 11, v. 900 mm, dl. 400 mm</t>
  </si>
  <si>
    <t>735156580R00</t>
  </si>
  <si>
    <t>Otopné těleso panelové Radik Klasik 21, v. 900 mm, dl. 400 mm</t>
  </si>
  <si>
    <t>735156657R00</t>
  </si>
  <si>
    <t>Otopné těleso panelové Radik Klasik 22, v. 500 mm, dl. 1100 mm</t>
  </si>
  <si>
    <t>735156647R00</t>
  </si>
  <si>
    <t>Otopné těleso panelové Radik Klasik 22, v. 500 mm, dl. 1200 mm</t>
  </si>
  <si>
    <t>735156648R00</t>
  </si>
  <si>
    <t>Otopné těleso panelové Radik Klasik 22, v. 500 mm, dl. 1400 mm</t>
  </si>
  <si>
    <t>735156747R00</t>
  </si>
  <si>
    <t>Otopné těleso panelové Radik Klasik 33, v. 500 mm, dl. 1200 mm</t>
  </si>
  <si>
    <t>76669961R</t>
  </si>
  <si>
    <t>Demontáž + zpětná montáž dřevěného krytu topného, tělesa</t>
  </si>
  <si>
    <t>735159240R00</t>
  </si>
  <si>
    <t xml:space="preserve">Montáž panelových těles </t>
  </si>
  <si>
    <t>735191905R00</t>
  </si>
  <si>
    <t>Odvzdušnění otopných těles</t>
  </si>
  <si>
    <t>735156910R00</t>
  </si>
  <si>
    <t>Tlakové zkoušky otopných těles Radik 10 - 11</t>
  </si>
  <si>
    <t>735156920R00</t>
  </si>
  <si>
    <t>Tlakové zkoušky otopných těles Radik 20 - 22</t>
  </si>
  <si>
    <t>735156930R00</t>
  </si>
  <si>
    <t>Tlakové zkoušky otopných těles Radik 33</t>
  </si>
  <si>
    <t>734226212R00</t>
  </si>
  <si>
    <t>Ventil term.přímý, Heimeier V-exakt DN 15</t>
  </si>
  <si>
    <t>734266222R00</t>
  </si>
  <si>
    <t>Šroubení reg.přímé, Heimeier Regulux DN 15</t>
  </si>
  <si>
    <t>55137340R</t>
  </si>
  <si>
    <t xml:space="preserve">Hlavice termostatická </t>
  </si>
  <si>
    <t>POL3_0</t>
  </si>
  <si>
    <t>551373R002</t>
  </si>
  <si>
    <t>Drobný montážní materiál</t>
  </si>
  <si>
    <t>soubor</t>
  </si>
  <si>
    <t>998735204R00</t>
  </si>
  <si>
    <t>Přesun hmot pro otopná tělesa, výšky do 36 m</t>
  </si>
  <si>
    <t>998735293R00</t>
  </si>
  <si>
    <t>Příplatek zvětšený přesun, otopná tělesa do 500 m</t>
  </si>
  <si>
    <t>767995101R00</t>
  </si>
  <si>
    <t>Výroba a montáž kov. atypických konstr. do 5 kg</t>
  </si>
  <si>
    <t>kg</t>
  </si>
  <si>
    <t>767-R-001</t>
  </si>
  <si>
    <t>Dodávka uložení</t>
  </si>
  <si>
    <t>998767204R00</t>
  </si>
  <si>
    <t>Přesun hmot pro zámečnické konstr., výšky do 36 m</t>
  </si>
  <si>
    <t>998767293R00</t>
  </si>
  <si>
    <t>Příplatek zvětš. přesun, zámeč. konstr. do 500 m</t>
  </si>
  <si>
    <t>783225100R00</t>
  </si>
  <si>
    <t>Nátěr syntetický kovových konstrukcí 2x + 1x email</t>
  </si>
  <si>
    <t>V15001</t>
  </si>
  <si>
    <t>Nespecifikované topenářské práce</t>
  </si>
  <si>
    <t>hod</t>
  </si>
  <si>
    <t>005121020R</t>
  </si>
  <si>
    <t xml:space="preserve">Zařízení staveniště </t>
  </si>
  <si>
    <t>Soubor</t>
  </si>
  <si>
    <t>Veškeré náklady spojené s vybudováním, provozem a odstraněním zařízení staveniště</t>
  </si>
  <si>
    <t>POP</t>
  </si>
  <si>
    <t>005124010R</t>
  </si>
  <si>
    <t>Koordinační činnost</t>
  </si>
  <si>
    <t>Koordinace stavebních a technologických dodávek</t>
  </si>
  <si>
    <t>799-R-001</t>
  </si>
  <si>
    <t>Dokladová část k realizaci</t>
  </si>
  <si>
    <t>ks</t>
  </si>
  <si>
    <t>M99-R-002</t>
  </si>
  <si>
    <t>Topná zkouška</t>
  </si>
  <si>
    <t>M99-R-003</t>
  </si>
  <si>
    <t>Proplach systému</t>
  </si>
  <si>
    <t>M99-R-004</t>
  </si>
  <si>
    <t>Vypuštění a napuštění vody do systému, - upravenou vodou</t>
  </si>
  <si>
    <t>M99-R-005</t>
  </si>
  <si>
    <t>Mimostaveništní doprava</t>
  </si>
  <si>
    <t>M99-R-006</t>
  </si>
  <si>
    <t>Odvzdušnění systému</t>
  </si>
  <si>
    <t>M99-R-007</t>
  </si>
  <si>
    <t>Hydraulické vyvážení soustavy, přednastavení TRV</t>
  </si>
  <si>
    <t>M99-R-008</t>
  </si>
  <si>
    <t>Provoz zhotovitele</t>
  </si>
  <si>
    <t>M99-R-009</t>
  </si>
  <si>
    <t>Úklid a likvidace odpadu</t>
  </si>
  <si>
    <t>M99-R-010</t>
  </si>
  <si>
    <t>Požární hlídka</t>
  </si>
  <si>
    <t>M99-R-011</t>
  </si>
  <si>
    <t>Dokumentace skutečného stavu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</si>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</sst>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7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2" t="s">
        <v>42</v>
      </c>
      <c r="C1" s="223"/>
      <c r="D1" s="223"/>
      <c r="E1" s="223"/>
      <c r="F1" s="223"/>
      <c r="G1" s="223"/>
      <c r="H1" s="223"/>
      <c r="I1" s="223"/>
      <c r="J1" s="224"/>
    </row>
    <row r="2" spans="1:15" ht="23.25" customHeight="1" x14ac:dyDescent="0.2">
      <c r="A2" s="4"/>
      <c r="B2" s="79" t="s">
        <v>40</v>
      </c>
      <c r="C2" s="80"/>
      <c r="D2" s="239" t="s">
        <v>46</v>
      </c>
      <c r="E2" s="240"/>
      <c r="F2" s="240"/>
      <c r="G2" s="240"/>
      <c r="H2" s="240"/>
      <c r="I2" s="240"/>
      <c r="J2" s="241"/>
      <c r="O2" s="2"/>
    </row>
    <row r="3" spans="1:15" ht="23.25" customHeight="1" x14ac:dyDescent="0.2">
      <c r="A3" s="4"/>
      <c r="B3" s="81" t="s">
        <v>45</v>
      </c>
      <c r="C3" s="82"/>
      <c r="D3" s="202" t="s">
        <v>43</v>
      </c>
      <c r="E3" s="203"/>
      <c r="F3" s="203"/>
      <c r="G3" s="203"/>
      <c r="H3" s="203"/>
      <c r="I3" s="203"/>
      <c r="J3" s="204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4" t="s">
        <v>47</v>
      </c>
      <c r="E11" s="234"/>
      <c r="F11" s="234"/>
      <c r="G11" s="234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19" t="s">
        <v>48</v>
      </c>
      <c r="E12" s="219"/>
      <c r="F12" s="219"/>
      <c r="G12" s="219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 t="s">
        <v>50</v>
      </c>
      <c r="D13" s="220" t="s">
        <v>49</v>
      </c>
      <c r="E13" s="220"/>
      <c r="F13" s="220"/>
      <c r="G13" s="220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2"/>
      <c r="F15" s="242"/>
      <c r="G15" s="215"/>
      <c r="H15" s="215"/>
      <c r="I15" s="215" t="s">
        <v>28</v>
      </c>
      <c r="J15" s="216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17"/>
      <c r="F16" s="218"/>
      <c r="G16" s="217"/>
      <c r="H16" s="218"/>
      <c r="I16" s="217">
        <f>SUMIF(F47:F55,A16,I47:I55)+SUMIF(F47:F55,"PSU",I47:I55)</f>
        <v>0</v>
      </c>
      <c r="J16" s="231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17"/>
      <c r="F17" s="218"/>
      <c r="G17" s="217"/>
      <c r="H17" s="218"/>
      <c r="I17" s="217">
        <f>SUMIF(F47:F55,A17,I47:I55)</f>
        <v>0</v>
      </c>
      <c r="J17" s="231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17"/>
      <c r="F18" s="218"/>
      <c r="G18" s="217"/>
      <c r="H18" s="218"/>
      <c r="I18" s="217">
        <f>SUMIF(F47:F55,A18,I47:I55)</f>
        <v>0</v>
      </c>
      <c r="J18" s="231"/>
    </row>
    <row r="19" spans="1:10" ht="23.25" customHeight="1" x14ac:dyDescent="0.2">
      <c r="A19" s="139" t="s">
        <v>67</v>
      </c>
      <c r="B19" s="140" t="s">
        <v>26</v>
      </c>
      <c r="C19" s="56"/>
      <c r="D19" s="57"/>
      <c r="E19" s="217"/>
      <c r="F19" s="218"/>
      <c r="G19" s="217"/>
      <c r="H19" s="218"/>
      <c r="I19" s="217">
        <f>SUMIF(F47:F55,A19,I47:I55)</f>
        <v>0</v>
      </c>
      <c r="J19" s="231"/>
    </row>
    <row r="20" spans="1:10" ht="23.25" customHeight="1" x14ac:dyDescent="0.2">
      <c r="A20" s="139" t="s">
        <v>66</v>
      </c>
      <c r="B20" s="140" t="s">
        <v>27</v>
      </c>
      <c r="C20" s="56"/>
      <c r="D20" s="57"/>
      <c r="E20" s="217"/>
      <c r="F20" s="218"/>
      <c r="G20" s="217"/>
      <c r="H20" s="218"/>
      <c r="I20" s="217">
        <f>SUMIF(F47:F55,A20,I47:I55)</f>
        <v>0</v>
      </c>
      <c r="J20" s="231"/>
    </row>
    <row r="21" spans="1:10" ht="23.25" customHeight="1" x14ac:dyDescent="0.2">
      <c r="A21" s="4"/>
      <c r="B21" s="72" t="s">
        <v>28</v>
      </c>
      <c r="C21" s="73"/>
      <c r="D21" s="74"/>
      <c r="E21" s="232"/>
      <c r="F21" s="233"/>
      <c r="G21" s="232"/>
      <c r="H21" s="233"/>
      <c r="I21" s="232">
        <f>SUM(I16:J20)</f>
        <v>0</v>
      </c>
      <c r="J21" s="238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29">
        <f>ZakladDPHSniVypocet</f>
        <v>0</v>
      </c>
      <c r="H23" s="230"/>
      <c r="I23" s="230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36">
        <f>ZakladDPHSni*SazbaDPH1/100</f>
        <v>0</v>
      </c>
      <c r="H24" s="237"/>
      <c r="I24" s="237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29">
        <f>ZakladDPHZaklVypocet</f>
        <v>0</v>
      </c>
      <c r="H25" s="230"/>
      <c r="I25" s="230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5">
        <f>ZakladDPHZakl*SazbaDPH2/100</f>
        <v>0</v>
      </c>
      <c r="H26" s="226"/>
      <c r="I26" s="226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27">
        <f>0</f>
        <v>0</v>
      </c>
      <c r="H27" s="227"/>
      <c r="I27" s="227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4">
        <f>ZakladDPHSniVypocet+ZakladDPHZaklVypocet</f>
        <v>0</v>
      </c>
      <c r="H28" s="214"/>
      <c r="I28" s="214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28">
        <f>ZakladDPHSni+DPHSni+ZakladDPHZakl+DPHZakl+Zaokrouhleni</f>
        <v>0</v>
      </c>
      <c r="H29" s="228"/>
      <c r="I29" s="228"/>
      <c r="J29" s="117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1"/>
      <c r="E34" s="221"/>
      <c r="F34" s="30"/>
      <c r="G34" s="221"/>
      <c r="H34" s="221"/>
      <c r="I34" s="221"/>
      <c r="J34" s="36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51</v>
      </c>
      <c r="C39" s="205" t="s">
        <v>46</v>
      </c>
      <c r="D39" s="206"/>
      <c r="E39" s="206"/>
      <c r="F39" s="106">
        <f>'Rozpočet Pol'!AC65</f>
        <v>0</v>
      </c>
      <c r="G39" s="107">
        <f>'Rozpočet Pol'!AD65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07" t="s">
        <v>52</v>
      </c>
      <c r="C40" s="208"/>
      <c r="D40" s="208"/>
      <c r="E40" s="209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54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55</v>
      </c>
      <c r="G46" s="127"/>
      <c r="H46" s="127"/>
      <c r="I46" s="210" t="s">
        <v>28</v>
      </c>
      <c r="J46" s="210"/>
    </row>
    <row r="47" spans="1:10" ht="25.5" customHeight="1" x14ac:dyDescent="0.2">
      <c r="A47" s="120"/>
      <c r="B47" s="128" t="s">
        <v>56</v>
      </c>
      <c r="C47" s="212" t="s">
        <v>57</v>
      </c>
      <c r="D47" s="213"/>
      <c r="E47" s="213"/>
      <c r="F47" s="130" t="s">
        <v>23</v>
      </c>
      <c r="G47" s="131"/>
      <c r="H47" s="131"/>
      <c r="I47" s="211">
        <f>'Rozpočet Pol'!G8</f>
        <v>0</v>
      </c>
      <c r="J47" s="211"/>
    </row>
    <row r="48" spans="1:10" ht="25.5" customHeight="1" x14ac:dyDescent="0.2">
      <c r="A48" s="120"/>
      <c r="B48" s="122" t="s">
        <v>58</v>
      </c>
      <c r="C48" s="196" t="s">
        <v>59</v>
      </c>
      <c r="D48" s="197"/>
      <c r="E48" s="197"/>
      <c r="F48" s="132" t="s">
        <v>24</v>
      </c>
      <c r="G48" s="133"/>
      <c r="H48" s="133"/>
      <c r="I48" s="195">
        <f>'Rozpočet Pol'!G11</f>
        <v>0</v>
      </c>
      <c r="J48" s="195"/>
    </row>
    <row r="49" spans="1:10" ht="25.5" customHeight="1" x14ac:dyDescent="0.2">
      <c r="A49" s="120"/>
      <c r="B49" s="122" t="s">
        <v>60</v>
      </c>
      <c r="C49" s="196" t="s">
        <v>61</v>
      </c>
      <c r="D49" s="197"/>
      <c r="E49" s="197"/>
      <c r="F49" s="132" t="s">
        <v>24</v>
      </c>
      <c r="G49" s="133"/>
      <c r="H49" s="133"/>
      <c r="I49" s="195">
        <f>'Rozpočet Pol'!G15</f>
        <v>0</v>
      </c>
      <c r="J49" s="195"/>
    </row>
    <row r="50" spans="1:10" ht="25.5" customHeight="1" x14ac:dyDescent="0.2">
      <c r="A50" s="120"/>
      <c r="B50" s="122" t="s">
        <v>62</v>
      </c>
      <c r="C50" s="196" t="s">
        <v>63</v>
      </c>
      <c r="D50" s="197"/>
      <c r="E50" s="197"/>
      <c r="F50" s="132" t="s">
        <v>24</v>
      </c>
      <c r="G50" s="133"/>
      <c r="H50" s="133"/>
      <c r="I50" s="195">
        <f>'Rozpočet Pol'!G37</f>
        <v>0</v>
      </c>
      <c r="J50" s="195"/>
    </row>
    <row r="51" spans="1:10" ht="25.5" customHeight="1" x14ac:dyDescent="0.2">
      <c r="A51" s="120"/>
      <c r="B51" s="122" t="s">
        <v>64</v>
      </c>
      <c r="C51" s="196" t="s">
        <v>65</v>
      </c>
      <c r="D51" s="197"/>
      <c r="E51" s="197"/>
      <c r="F51" s="132" t="s">
        <v>24</v>
      </c>
      <c r="G51" s="133"/>
      <c r="H51" s="133"/>
      <c r="I51" s="195">
        <f>'Rozpočet Pol'!G42</f>
        <v>0</v>
      </c>
      <c r="J51" s="195"/>
    </row>
    <row r="52" spans="1:10" ht="25.5" customHeight="1" x14ac:dyDescent="0.2">
      <c r="A52" s="120"/>
      <c r="B52" s="122" t="s">
        <v>66</v>
      </c>
      <c r="C52" s="196" t="s">
        <v>27</v>
      </c>
      <c r="D52" s="197"/>
      <c r="E52" s="197"/>
      <c r="F52" s="132" t="s">
        <v>66</v>
      </c>
      <c r="G52" s="133"/>
      <c r="H52" s="133"/>
      <c r="I52" s="195">
        <f>'Rozpočet Pol'!G44</f>
        <v>0</v>
      </c>
      <c r="J52" s="195"/>
    </row>
    <row r="53" spans="1:10" ht="25.5" customHeight="1" x14ac:dyDescent="0.2">
      <c r="A53" s="120"/>
      <c r="B53" s="122" t="s">
        <v>67</v>
      </c>
      <c r="C53" s="196" t="s">
        <v>26</v>
      </c>
      <c r="D53" s="197"/>
      <c r="E53" s="197"/>
      <c r="F53" s="132" t="s">
        <v>67</v>
      </c>
      <c r="G53" s="133"/>
      <c r="H53" s="133"/>
      <c r="I53" s="195">
        <f>'Rozpočet Pol'!G46</f>
        <v>0</v>
      </c>
      <c r="J53" s="195"/>
    </row>
    <row r="54" spans="1:10" ht="25.5" customHeight="1" x14ac:dyDescent="0.2">
      <c r="A54" s="120"/>
      <c r="B54" s="122" t="s">
        <v>68</v>
      </c>
      <c r="C54" s="196" t="s">
        <v>69</v>
      </c>
      <c r="D54" s="197"/>
      <c r="E54" s="197"/>
      <c r="F54" s="132" t="s">
        <v>23</v>
      </c>
      <c r="G54" s="133"/>
      <c r="H54" s="133"/>
      <c r="I54" s="195">
        <f>'Rozpočet Pol'!G51</f>
        <v>0</v>
      </c>
      <c r="J54" s="195"/>
    </row>
    <row r="55" spans="1:10" ht="25.5" customHeight="1" x14ac:dyDescent="0.2">
      <c r="A55" s="120"/>
      <c r="B55" s="129" t="s">
        <v>70</v>
      </c>
      <c r="C55" s="199" t="s">
        <v>71</v>
      </c>
      <c r="D55" s="200"/>
      <c r="E55" s="200"/>
      <c r="F55" s="134" t="s">
        <v>23</v>
      </c>
      <c r="G55" s="135"/>
      <c r="H55" s="135"/>
      <c r="I55" s="198">
        <f>'Rozpočet Pol'!G53</f>
        <v>0</v>
      </c>
      <c r="J55" s="198"/>
    </row>
    <row r="56" spans="1:10" ht="25.5" customHeight="1" x14ac:dyDescent="0.2">
      <c r="A56" s="121"/>
      <c r="B56" s="125" t="s">
        <v>1</v>
      </c>
      <c r="C56" s="125"/>
      <c r="D56" s="126"/>
      <c r="E56" s="126"/>
      <c r="F56" s="136"/>
      <c r="G56" s="137"/>
      <c r="H56" s="137"/>
      <c r="I56" s="201">
        <f>SUM(I47:I55)</f>
        <v>0</v>
      </c>
      <c r="J56" s="201"/>
    </row>
    <row r="57" spans="1:10" x14ac:dyDescent="0.2">
      <c r="F57" s="138"/>
      <c r="G57" s="94"/>
      <c r="H57" s="138"/>
      <c r="I57" s="94"/>
      <c r="J57" s="94"/>
    </row>
    <row r="58" spans="1:10" x14ac:dyDescent="0.2">
      <c r="F58" s="138"/>
      <c r="G58" s="94"/>
      <c r="H58" s="138"/>
      <c r="I58" s="94"/>
      <c r="J58" s="94"/>
    </row>
    <row r="59" spans="1:10" x14ac:dyDescent="0.2">
      <c r="F59" s="138"/>
      <c r="G59" s="94"/>
      <c r="H59" s="138"/>
      <c r="I59" s="94"/>
      <c r="J5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7" t="s">
        <v>41</v>
      </c>
      <c r="B2" s="76"/>
      <c r="C2" s="245"/>
      <c r="D2" s="245"/>
      <c r="E2" s="245"/>
      <c r="F2" s="245"/>
      <c r="G2" s="246"/>
    </row>
    <row r="3" spans="1:7" ht="24.95" hidden="1" customHeight="1" x14ac:dyDescent="0.2">
      <c r="A3" s="77" t="s">
        <v>7</v>
      </c>
      <c r="B3" s="76"/>
      <c r="C3" s="245"/>
      <c r="D3" s="245"/>
      <c r="E3" s="245"/>
      <c r="F3" s="245"/>
      <c r="G3" s="246"/>
    </row>
    <row r="4" spans="1:7" ht="24.95" hidden="1" customHeight="1" x14ac:dyDescent="0.2">
      <c r="A4" s="77" t="s">
        <v>8</v>
      </c>
      <c r="B4" s="76"/>
      <c r="C4" s="245"/>
      <c r="D4" s="245"/>
      <c r="E4" s="245"/>
      <c r="F4" s="245"/>
      <c r="G4" s="24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75"/>
  <sheetViews>
    <sheetView tabSelected="1" workbookViewId="0">
      <selection activeCell="F10" sqref="F10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1" t="s">
        <v>6</v>
      </c>
      <c r="B1" s="261"/>
      <c r="C1" s="261"/>
      <c r="D1" s="261"/>
      <c r="E1" s="261"/>
      <c r="F1" s="261"/>
      <c r="G1" s="261"/>
      <c r="AE1" t="s">
        <v>73</v>
      </c>
    </row>
    <row r="2" spans="1:60" ht="25.15" customHeight="1" x14ac:dyDescent="0.2">
      <c r="A2" s="143" t="s">
        <v>72</v>
      </c>
      <c r="B2" s="141"/>
      <c r="C2" s="262" t="s">
        <v>46</v>
      </c>
      <c r="D2" s="263"/>
      <c r="E2" s="263"/>
      <c r="F2" s="263"/>
      <c r="G2" s="264"/>
      <c r="AE2" t="s">
        <v>74</v>
      </c>
    </row>
    <row r="3" spans="1:60" ht="25.15" customHeight="1" x14ac:dyDescent="0.2">
      <c r="A3" s="144" t="s">
        <v>7</v>
      </c>
      <c r="B3" s="142"/>
      <c r="C3" s="265" t="s">
        <v>43</v>
      </c>
      <c r="D3" s="266"/>
      <c r="E3" s="266"/>
      <c r="F3" s="266"/>
      <c r="G3" s="267"/>
      <c r="AE3" t="s">
        <v>75</v>
      </c>
    </row>
    <row r="4" spans="1:60" ht="25.15" hidden="1" customHeight="1" x14ac:dyDescent="0.2">
      <c r="A4" s="144" t="s">
        <v>8</v>
      </c>
      <c r="B4" s="142"/>
      <c r="C4" s="265"/>
      <c r="D4" s="266"/>
      <c r="E4" s="266"/>
      <c r="F4" s="266"/>
      <c r="G4" s="267"/>
      <c r="AE4" t="s">
        <v>76</v>
      </c>
    </row>
    <row r="5" spans="1:60" hidden="1" x14ac:dyDescent="0.2">
      <c r="A5" s="145" t="s">
        <v>77</v>
      </c>
      <c r="B5" s="146"/>
      <c r="C5" s="147"/>
      <c r="D5" s="148"/>
      <c r="E5" s="148"/>
      <c r="F5" s="148"/>
      <c r="G5" s="149"/>
      <c r="AE5" t="s">
        <v>78</v>
      </c>
    </row>
    <row r="7" spans="1:60" ht="38.25" x14ac:dyDescent="0.2">
      <c r="A7" s="155" t="s">
        <v>79</v>
      </c>
      <c r="B7" s="156" t="s">
        <v>80</v>
      </c>
      <c r="C7" s="156" t="s">
        <v>81</v>
      </c>
      <c r="D7" s="155" t="s">
        <v>82</v>
      </c>
      <c r="E7" s="155" t="s">
        <v>83</v>
      </c>
      <c r="F7" s="150" t="s">
        <v>84</v>
      </c>
      <c r="G7" s="170" t="s">
        <v>28</v>
      </c>
      <c r="H7" s="171" t="s">
        <v>29</v>
      </c>
      <c r="I7" s="171" t="s">
        <v>85</v>
      </c>
      <c r="J7" s="171" t="s">
        <v>30</v>
      </c>
      <c r="K7" s="171" t="s">
        <v>86</v>
      </c>
      <c r="L7" s="171" t="s">
        <v>87</v>
      </c>
      <c r="M7" s="171" t="s">
        <v>88</v>
      </c>
      <c r="N7" s="171" t="s">
        <v>89</v>
      </c>
      <c r="O7" s="171" t="s">
        <v>90</v>
      </c>
      <c r="P7" s="171" t="s">
        <v>91</v>
      </c>
      <c r="Q7" s="171" t="s">
        <v>92</v>
      </c>
      <c r="R7" s="171" t="s">
        <v>93</v>
      </c>
      <c r="S7" s="171" t="s">
        <v>94</v>
      </c>
      <c r="T7" s="171" t="s">
        <v>95</v>
      </c>
      <c r="U7" s="158" t="s">
        <v>96</v>
      </c>
    </row>
    <row r="8" spans="1:60" x14ac:dyDescent="0.2">
      <c r="A8" s="172" t="s">
        <v>97</v>
      </c>
      <c r="B8" s="173" t="s">
        <v>56</v>
      </c>
      <c r="C8" s="174" t="s">
        <v>57</v>
      </c>
      <c r="D8" s="157"/>
      <c r="E8" s="175"/>
      <c r="F8" s="176"/>
      <c r="G8" s="176">
        <f>SUMIF(AE9:AE10,"&lt;&gt;NOR",G9:G10)</f>
        <v>0</v>
      </c>
      <c r="H8" s="176"/>
      <c r="I8" s="176">
        <f>SUM(I9:I10)</f>
        <v>0</v>
      </c>
      <c r="J8" s="176"/>
      <c r="K8" s="176">
        <f>SUM(K9:K10)</f>
        <v>0</v>
      </c>
      <c r="L8" s="176"/>
      <c r="M8" s="176">
        <f>SUM(M9:M10)</f>
        <v>0</v>
      </c>
      <c r="N8" s="157"/>
      <c r="O8" s="157">
        <f>SUM(O9:O10)</f>
        <v>0</v>
      </c>
      <c r="P8" s="157"/>
      <c r="Q8" s="157">
        <f>SUM(Q9:Q10)</f>
        <v>0</v>
      </c>
      <c r="R8" s="157"/>
      <c r="S8" s="157"/>
      <c r="T8" s="172"/>
      <c r="U8" s="157">
        <f>SUM(U9:U10)</f>
        <v>18.47</v>
      </c>
      <c r="AE8" t="s">
        <v>98</v>
      </c>
    </row>
    <row r="9" spans="1:60" outlineLevel="1" x14ac:dyDescent="0.2">
      <c r="A9" s="152">
        <v>1</v>
      </c>
      <c r="B9" s="159" t="s">
        <v>99</v>
      </c>
      <c r="C9" s="188" t="s">
        <v>100</v>
      </c>
      <c r="D9" s="161" t="s">
        <v>101</v>
      </c>
      <c r="E9" s="165">
        <v>45</v>
      </c>
      <c r="F9" s="167">
        <f>H9+J9</f>
        <v>0</v>
      </c>
      <c r="G9" s="168">
        <f>ROUND(E9*F9,2)</f>
        <v>0</v>
      </c>
      <c r="H9" s="168"/>
      <c r="I9" s="168">
        <f>ROUND(E9*H9,2)</f>
        <v>0</v>
      </c>
      <c r="J9" s="168"/>
      <c r="K9" s="168">
        <f>ROUND(E9*J9,2)</f>
        <v>0</v>
      </c>
      <c r="L9" s="168">
        <v>21</v>
      </c>
      <c r="M9" s="168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1.4999999999999999E-2</v>
      </c>
      <c r="U9" s="161">
        <f>ROUND(E9*T9,2)</f>
        <v>0.68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102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2</v>
      </c>
      <c r="B10" s="159" t="s">
        <v>103</v>
      </c>
      <c r="C10" s="188" t="s">
        <v>104</v>
      </c>
      <c r="D10" s="161" t="s">
        <v>101</v>
      </c>
      <c r="E10" s="165">
        <v>128</v>
      </c>
      <c r="F10" s="167"/>
      <c r="G10" s="168">
        <f>ROUND(E10*F10,2)</f>
        <v>0</v>
      </c>
      <c r="H10" s="168"/>
      <c r="I10" s="168">
        <f>ROUND(E10*H10,2)</f>
        <v>0</v>
      </c>
      <c r="J10" s="168"/>
      <c r="K10" s="168">
        <f>ROUND(E10*J10,2)</f>
        <v>0</v>
      </c>
      <c r="L10" s="168">
        <v>21</v>
      </c>
      <c r="M10" s="168">
        <f>G10*(1+L10/100)</f>
        <v>0</v>
      </c>
      <c r="N10" s="161">
        <v>0</v>
      </c>
      <c r="O10" s="161">
        <f>ROUND(E10*N10,5)</f>
        <v>0</v>
      </c>
      <c r="P10" s="161">
        <v>0</v>
      </c>
      <c r="Q10" s="161">
        <f>ROUND(E10*P10,5)</f>
        <v>0</v>
      </c>
      <c r="R10" s="161"/>
      <c r="S10" s="161"/>
      <c r="T10" s="162">
        <v>0.13900000000000001</v>
      </c>
      <c r="U10" s="161">
        <f>ROUND(E10*T10,2)</f>
        <v>17.79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102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53" t="s">
        <v>97</v>
      </c>
      <c r="B11" s="160" t="s">
        <v>58</v>
      </c>
      <c r="C11" s="189" t="s">
        <v>59</v>
      </c>
      <c r="D11" s="163"/>
      <c r="E11" s="166"/>
      <c r="F11" s="169"/>
      <c r="G11" s="169">
        <f>SUMIF(AE12:AE14,"&lt;&gt;NOR",G12:G14)</f>
        <v>0</v>
      </c>
      <c r="H11" s="169"/>
      <c r="I11" s="169">
        <f>SUM(I12:I14)</f>
        <v>0</v>
      </c>
      <c r="J11" s="169"/>
      <c r="K11" s="169">
        <f>SUM(K12:K14)</f>
        <v>0</v>
      </c>
      <c r="L11" s="169"/>
      <c r="M11" s="169">
        <f>SUM(M12:M14)</f>
        <v>0</v>
      </c>
      <c r="N11" s="163"/>
      <c r="O11" s="163">
        <f>SUM(O12:O14)</f>
        <v>0.27551999999999999</v>
      </c>
      <c r="P11" s="163"/>
      <c r="Q11" s="163">
        <f>SUM(Q12:Q14)</f>
        <v>0</v>
      </c>
      <c r="R11" s="163"/>
      <c r="S11" s="163"/>
      <c r="T11" s="164"/>
      <c r="U11" s="163">
        <f>SUM(U12:U14)</f>
        <v>22.7</v>
      </c>
      <c r="AE11" t="s">
        <v>98</v>
      </c>
    </row>
    <row r="12" spans="1:60" outlineLevel="1" x14ac:dyDescent="0.2">
      <c r="A12" s="152">
        <v>3</v>
      </c>
      <c r="B12" s="159" t="s">
        <v>105</v>
      </c>
      <c r="C12" s="188" t="s">
        <v>106</v>
      </c>
      <c r="D12" s="161" t="s">
        <v>107</v>
      </c>
      <c r="E12" s="165">
        <v>48</v>
      </c>
      <c r="F12" s="167">
        <f>H12+J12</f>
        <v>0</v>
      </c>
      <c r="G12" s="168">
        <f>ROUND(E12*F12,2)</f>
        <v>0</v>
      </c>
      <c r="H12" s="168"/>
      <c r="I12" s="168">
        <f>ROUND(E12*H12,2)</f>
        <v>0</v>
      </c>
      <c r="J12" s="168"/>
      <c r="K12" s="168">
        <f>ROUND(E12*J12,2)</f>
        <v>0</v>
      </c>
      <c r="L12" s="168">
        <v>21</v>
      </c>
      <c r="M12" s="168">
        <f>G12*(1+L12/100)</f>
        <v>0</v>
      </c>
      <c r="N12" s="161">
        <v>5.7400000000000003E-3</v>
      </c>
      <c r="O12" s="161">
        <f>ROUND(E12*N12,5)</f>
        <v>0.27551999999999999</v>
      </c>
      <c r="P12" s="161">
        <v>0</v>
      </c>
      <c r="Q12" s="161">
        <f>ROUND(E12*P12,5)</f>
        <v>0</v>
      </c>
      <c r="R12" s="161"/>
      <c r="S12" s="161"/>
      <c r="T12" s="162">
        <v>0.47299999999999998</v>
      </c>
      <c r="U12" s="161">
        <f>ROUND(E12*T12,2)</f>
        <v>22.7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102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4</v>
      </c>
      <c r="B13" s="159" t="s">
        <v>108</v>
      </c>
      <c r="C13" s="188" t="s">
        <v>109</v>
      </c>
      <c r="D13" s="161" t="s">
        <v>0</v>
      </c>
      <c r="E13" s="165">
        <v>242.88</v>
      </c>
      <c r="F13" s="167">
        <f>H13+J13</f>
        <v>0</v>
      </c>
      <c r="G13" s="168">
        <f>ROUND(E13*F13,2)</f>
        <v>0</v>
      </c>
      <c r="H13" s="168"/>
      <c r="I13" s="168">
        <f>ROUND(E13*H13,2)</f>
        <v>0</v>
      </c>
      <c r="J13" s="168"/>
      <c r="K13" s="168">
        <f>ROUND(E13*J13,2)</f>
        <v>0</v>
      </c>
      <c r="L13" s="168">
        <v>21</v>
      </c>
      <c r="M13" s="168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102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5</v>
      </c>
      <c r="B14" s="159" t="s">
        <v>110</v>
      </c>
      <c r="C14" s="188" t="s">
        <v>111</v>
      </c>
      <c r="D14" s="161" t="s">
        <v>0</v>
      </c>
      <c r="E14" s="165">
        <v>242.88</v>
      </c>
      <c r="F14" s="167">
        <f>H14+J14</f>
        <v>0</v>
      </c>
      <c r="G14" s="168">
        <f>ROUND(E14*F14,2)</f>
        <v>0</v>
      </c>
      <c r="H14" s="168"/>
      <c r="I14" s="168">
        <f>ROUND(E14*H14,2)</f>
        <v>0</v>
      </c>
      <c r="J14" s="168"/>
      <c r="K14" s="168">
        <f>ROUND(E14*J14,2)</f>
        <v>0</v>
      </c>
      <c r="L14" s="168">
        <v>21</v>
      </c>
      <c r="M14" s="168">
        <f>G14*(1+L14/100)</f>
        <v>0</v>
      </c>
      <c r="N14" s="161">
        <v>0</v>
      </c>
      <c r="O14" s="161">
        <f>ROUND(E14*N14,5)</f>
        <v>0</v>
      </c>
      <c r="P14" s="161">
        <v>0</v>
      </c>
      <c r="Q14" s="161">
        <f>ROUND(E14*P14,5)</f>
        <v>0</v>
      </c>
      <c r="R14" s="161"/>
      <c r="S14" s="161"/>
      <c r="T14" s="162">
        <v>0</v>
      </c>
      <c r="U14" s="161">
        <f>ROUND(E14*T14,2)</f>
        <v>0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102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">
      <c r="A15" s="153" t="s">
        <v>97</v>
      </c>
      <c r="B15" s="160" t="s">
        <v>60</v>
      </c>
      <c r="C15" s="189" t="s">
        <v>61</v>
      </c>
      <c r="D15" s="163"/>
      <c r="E15" s="166"/>
      <c r="F15" s="169"/>
      <c r="G15" s="169">
        <f>SUMIF(AE16:AE36,"&lt;&gt;NOR",G16:G36)</f>
        <v>0</v>
      </c>
      <c r="H15" s="169"/>
      <c r="I15" s="169">
        <f>SUM(I16:I36)</f>
        <v>0</v>
      </c>
      <c r="J15" s="169"/>
      <c r="K15" s="169">
        <f>SUM(K16:K36)</f>
        <v>0</v>
      </c>
      <c r="L15" s="169"/>
      <c r="M15" s="169">
        <f>SUM(M16:M36)</f>
        <v>0</v>
      </c>
      <c r="N15" s="163"/>
      <c r="O15" s="163">
        <f>SUM(O16:O36)</f>
        <v>1.1832099999999999</v>
      </c>
      <c r="P15" s="163"/>
      <c r="Q15" s="163">
        <f>SUM(Q16:Q36)</f>
        <v>0.64675000000000005</v>
      </c>
      <c r="R15" s="163"/>
      <c r="S15" s="163"/>
      <c r="T15" s="164"/>
      <c r="U15" s="163">
        <f>SUM(U16:U36)</f>
        <v>119.48</v>
      </c>
      <c r="AE15" t="s">
        <v>98</v>
      </c>
    </row>
    <row r="16" spans="1:60" outlineLevel="1" x14ac:dyDescent="0.2">
      <c r="A16" s="152">
        <v>6</v>
      </c>
      <c r="B16" s="159" t="s">
        <v>112</v>
      </c>
      <c r="C16" s="188" t="s">
        <v>113</v>
      </c>
      <c r="D16" s="161" t="s">
        <v>101</v>
      </c>
      <c r="E16" s="165">
        <v>25</v>
      </c>
      <c r="F16" s="167">
        <v>0</v>
      </c>
      <c r="G16" s="168">
        <f t="shared" ref="G16:G36" si="0">ROUND(E16*F16,2)</f>
        <v>0</v>
      </c>
      <c r="H16" s="168"/>
      <c r="I16" s="168">
        <f t="shared" ref="I16:I36" si="1">ROUND(E16*H16,2)</f>
        <v>0</v>
      </c>
      <c r="J16" s="168"/>
      <c r="K16" s="168">
        <f t="shared" ref="K16:K36" si="2">ROUND(E16*J16,2)</f>
        <v>0</v>
      </c>
      <c r="L16" s="168">
        <v>21</v>
      </c>
      <c r="M16" s="168">
        <f t="shared" ref="M16:M36" si="3">G16*(1+L16/100)</f>
        <v>0</v>
      </c>
      <c r="N16" s="161">
        <v>0</v>
      </c>
      <c r="O16" s="161">
        <f t="shared" ref="O16:O36" si="4">ROUND(E16*N16,5)</f>
        <v>0</v>
      </c>
      <c r="P16" s="161">
        <v>0</v>
      </c>
      <c r="Q16" s="161">
        <f t="shared" ref="Q16:Q36" si="5">ROUND(E16*P16,5)</f>
        <v>0</v>
      </c>
      <c r="R16" s="161"/>
      <c r="S16" s="161"/>
      <c r="T16" s="162">
        <v>5.1999999999999998E-2</v>
      </c>
      <c r="U16" s="161">
        <f t="shared" ref="U16:U36" si="6">ROUND(E16*T16,2)</f>
        <v>1.3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102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2">
        <v>7</v>
      </c>
      <c r="B17" s="159" t="s">
        <v>114</v>
      </c>
      <c r="C17" s="188" t="s">
        <v>115</v>
      </c>
      <c r="D17" s="161" t="s">
        <v>116</v>
      </c>
      <c r="E17" s="165">
        <v>25</v>
      </c>
      <c r="F17" s="167">
        <f t="shared" ref="F17:F36" si="7">H17+J17</f>
        <v>0</v>
      </c>
      <c r="G17" s="168">
        <f t="shared" si="0"/>
        <v>0</v>
      </c>
      <c r="H17" s="168"/>
      <c r="I17" s="168">
        <f t="shared" si="1"/>
        <v>0</v>
      </c>
      <c r="J17" s="168"/>
      <c r="K17" s="168">
        <f t="shared" si="2"/>
        <v>0</v>
      </c>
      <c r="L17" s="168">
        <v>21</v>
      </c>
      <c r="M17" s="168">
        <f t="shared" si="3"/>
        <v>0</v>
      </c>
      <c r="N17" s="161">
        <v>0</v>
      </c>
      <c r="O17" s="161">
        <f t="shared" si="4"/>
        <v>0</v>
      </c>
      <c r="P17" s="161">
        <v>2.3949999999999999E-2</v>
      </c>
      <c r="Q17" s="161">
        <f t="shared" si="5"/>
        <v>0.59875</v>
      </c>
      <c r="R17" s="161"/>
      <c r="S17" s="161"/>
      <c r="T17" s="162">
        <v>0.29615000000000002</v>
      </c>
      <c r="U17" s="161">
        <f t="shared" si="6"/>
        <v>7.4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102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8</v>
      </c>
      <c r="B18" s="159" t="s">
        <v>117</v>
      </c>
      <c r="C18" s="188" t="s">
        <v>118</v>
      </c>
      <c r="D18" s="161" t="s">
        <v>116</v>
      </c>
      <c r="E18" s="165">
        <v>64</v>
      </c>
      <c r="F18" s="167">
        <f t="shared" si="7"/>
        <v>0</v>
      </c>
      <c r="G18" s="168">
        <f t="shared" si="0"/>
        <v>0</v>
      </c>
      <c r="H18" s="168"/>
      <c r="I18" s="168">
        <f t="shared" si="1"/>
        <v>0</v>
      </c>
      <c r="J18" s="168"/>
      <c r="K18" s="168">
        <f t="shared" si="2"/>
        <v>0</v>
      </c>
      <c r="L18" s="168">
        <v>21</v>
      </c>
      <c r="M18" s="168">
        <f t="shared" si="3"/>
        <v>0</v>
      </c>
      <c r="N18" s="161">
        <v>1.0000000000000001E-5</v>
      </c>
      <c r="O18" s="161">
        <f t="shared" si="4"/>
        <v>6.4000000000000005E-4</v>
      </c>
      <c r="P18" s="161">
        <v>7.5000000000000002E-4</v>
      </c>
      <c r="Q18" s="161">
        <f t="shared" si="5"/>
        <v>4.8000000000000001E-2</v>
      </c>
      <c r="R18" s="161"/>
      <c r="S18" s="161"/>
      <c r="T18" s="162">
        <v>2.9000000000000001E-2</v>
      </c>
      <c r="U18" s="161">
        <f t="shared" si="6"/>
        <v>1.86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102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9</v>
      </c>
      <c r="B19" s="159" t="s">
        <v>119</v>
      </c>
      <c r="C19" s="188" t="s">
        <v>120</v>
      </c>
      <c r="D19" s="161" t="s">
        <v>116</v>
      </c>
      <c r="E19" s="165">
        <v>1</v>
      </c>
      <c r="F19" s="167">
        <f t="shared" si="7"/>
        <v>0</v>
      </c>
      <c r="G19" s="168">
        <f t="shared" si="0"/>
        <v>0</v>
      </c>
      <c r="H19" s="168"/>
      <c r="I19" s="168">
        <f t="shared" si="1"/>
        <v>0</v>
      </c>
      <c r="J19" s="168"/>
      <c r="K19" s="168">
        <f t="shared" si="2"/>
        <v>0</v>
      </c>
      <c r="L19" s="168">
        <v>21</v>
      </c>
      <c r="M19" s="168">
        <f t="shared" si="3"/>
        <v>0</v>
      </c>
      <c r="N19" s="161">
        <v>1.312E-2</v>
      </c>
      <c r="O19" s="161">
        <f t="shared" si="4"/>
        <v>1.312E-2</v>
      </c>
      <c r="P19" s="161">
        <v>0</v>
      </c>
      <c r="Q19" s="161">
        <f t="shared" si="5"/>
        <v>0</v>
      </c>
      <c r="R19" s="161"/>
      <c r="S19" s="161"/>
      <c r="T19" s="162">
        <v>0.85599999999999998</v>
      </c>
      <c r="U19" s="161">
        <f t="shared" si="6"/>
        <v>0.86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102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52">
        <v>10</v>
      </c>
      <c r="B20" s="159" t="s">
        <v>121</v>
      </c>
      <c r="C20" s="188" t="s">
        <v>122</v>
      </c>
      <c r="D20" s="161" t="s">
        <v>116</v>
      </c>
      <c r="E20" s="165">
        <v>1</v>
      </c>
      <c r="F20" s="167">
        <f t="shared" si="7"/>
        <v>0</v>
      </c>
      <c r="G20" s="168">
        <f t="shared" si="0"/>
        <v>0</v>
      </c>
      <c r="H20" s="168"/>
      <c r="I20" s="168">
        <f t="shared" si="1"/>
        <v>0</v>
      </c>
      <c r="J20" s="168"/>
      <c r="K20" s="168">
        <f t="shared" si="2"/>
        <v>0</v>
      </c>
      <c r="L20" s="168">
        <v>21</v>
      </c>
      <c r="M20" s="168">
        <f t="shared" si="3"/>
        <v>0</v>
      </c>
      <c r="N20" s="161">
        <v>1.8800000000000001E-2</v>
      </c>
      <c r="O20" s="161">
        <f t="shared" si="4"/>
        <v>1.8800000000000001E-2</v>
      </c>
      <c r="P20" s="161">
        <v>0</v>
      </c>
      <c r="Q20" s="161">
        <f t="shared" si="5"/>
        <v>0</v>
      </c>
      <c r="R20" s="161"/>
      <c r="S20" s="161"/>
      <c r="T20" s="162">
        <v>0.92800000000000005</v>
      </c>
      <c r="U20" s="161">
        <f t="shared" si="6"/>
        <v>0.93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102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2">
        <v>11</v>
      </c>
      <c r="B21" s="159" t="s">
        <v>123</v>
      </c>
      <c r="C21" s="188" t="s">
        <v>124</v>
      </c>
      <c r="D21" s="161" t="s">
        <v>116</v>
      </c>
      <c r="E21" s="165">
        <v>2</v>
      </c>
      <c r="F21" s="167">
        <f t="shared" si="7"/>
        <v>0</v>
      </c>
      <c r="G21" s="168">
        <f t="shared" si="0"/>
        <v>0</v>
      </c>
      <c r="H21" s="168"/>
      <c r="I21" s="168">
        <f t="shared" si="1"/>
        <v>0</v>
      </c>
      <c r="J21" s="168"/>
      <c r="K21" s="168">
        <f t="shared" si="2"/>
        <v>0</v>
      </c>
      <c r="L21" s="168">
        <v>21</v>
      </c>
      <c r="M21" s="168">
        <f t="shared" si="3"/>
        <v>0</v>
      </c>
      <c r="N21" s="161">
        <v>3.3360000000000001E-2</v>
      </c>
      <c r="O21" s="161">
        <f t="shared" si="4"/>
        <v>6.6720000000000002E-2</v>
      </c>
      <c r="P21" s="161">
        <v>0</v>
      </c>
      <c r="Q21" s="161">
        <f t="shared" si="5"/>
        <v>0</v>
      </c>
      <c r="R21" s="161"/>
      <c r="S21" s="161"/>
      <c r="T21" s="162">
        <v>0.96099999999999997</v>
      </c>
      <c r="U21" s="161">
        <f t="shared" si="6"/>
        <v>1.92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102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52">
        <v>12</v>
      </c>
      <c r="B22" s="159" t="s">
        <v>125</v>
      </c>
      <c r="C22" s="188" t="s">
        <v>126</v>
      </c>
      <c r="D22" s="161" t="s">
        <v>116</v>
      </c>
      <c r="E22" s="165">
        <v>25</v>
      </c>
      <c r="F22" s="167">
        <f t="shared" si="7"/>
        <v>0</v>
      </c>
      <c r="G22" s="168">
        <f t="shared" si="0"/>
        <v>0</v>
      </c>
      <c r="H22" s="168"/>
      <c r="I22" s="168">
        <f t="shared" si="1"/>
        <v>0</v>
      </c>
      <c r="J22" s="168"/>
      <c r="K22" s="168">
        <f t="shared" si="2"/>
        <v>0</v>
      </c>
      <c r="L22" s="168">
        <v>21</v>
      </c>
      <c r="M22" s="168">
        <f t="shared" si="3"/>
        <v>0</v>
      </c>
      <c r="N22" s="161">
        <v>3.6389999999999999E-2</v>
      </c>
      <c r="O22" s="161">
        <f t="shared" si="4"/>
        <v>0.90974999999999995</v>
      </c>
      <c r="P22" s="161">
        <v>0</v>
      </c>
      <c r="Q22" s="161">
        <f t="shared" si="5"/>
        <v>0</v>
      </c>
      <c r="R22" s="161"/>
      <c r="S22" s="161"/>
      <c r="T22" s="162">
        <v>1</v>
      </c>
      <c r="U22" s="161">
        <f t="shared" si="6"/>
        <v>25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102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2">
        <v>13</v>
      </c>
      <c r="B23" s="159" t="s">
        <v>127</v>
      </c>
      <c r="C23" s="188" t="s">
        <v>128</v>
      </c>
      <c r="D23" s="161" t="s">
        <v>116</v>
      </c>
      <c r="E23" s="165">
        <v>1</v>
      </c>
      <c r="F23" s="167">
        <f t="shared" si="7"/>
        <v>0</v>
      </c>
      <c r="G23" s="168">
        <f t="shared" si="0"/>
        <v>0</v>
      </c>
      <c r="H23" s="168"/>
      <c r="I23" s="168">
        <f t="shared" si="1"/>
        <v>0</v>
      </c>
      <c r="J23" s="168"/>
      <c r="K23" s="168">
        <f t="shared" si="2"/>
        <v>0</v>
      </c>
      <c r="L23" s="168">
        <v>21</v>
      </c>
      <c r="M23" s="168">
        <f t="shared" si="3"/>
        <v>0</v>
      </c>
      <c r="N23" s="161">
        <v>4.2459999999999998E-2</v>
      </c>
      <c r="O23" s="161">
        <f t="shared" si="4"/>
        <v>4.2459999999999998E-2</v>
      </c>
      <c r="P23" s="161">
        <v>0</v>
      </c>
      <c r="Q23" s="161">
        <f t="shared" si="5"/>
        <v>0</v>
      </c>
      <c r="R23" s="161"/>
      <c r="S23" s="161"/>
      <c r="T23" s="162">
        <v>1.008</v>
      </c>
      <c r="U23" s="161">
        <f t="shared" si="6"/>
        <v>1.01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102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14</v>
      </c>
      <c r="B24" s="159" t="s">
        <v>129</v>
      </c>
      <c r="C24" s="188" t="s">
        <v>130</v>
      </c>
      <c r="D24" s="161" t="s">
        <v>116</v>
      </c>
      <c r="E24" s="165">
        <v>2</v>
      </c>
      <c r="F24" s="167">
        <f t="shared" si="7"/>
        <v>0</v>
      </c>
      <c r="G24" s="168">
        <f t="shared" si="0"/>
        <v>0</v>
      </c>
      <c r="H24" s="168"/>
      <c r="I24" s="168">
        <f t="shared" si="1"/>
        <v>0</v>
      </c>
      <c r="J24" s="168"/>
      <c r="K24" s="168">
        <f t="shared" si="2"/>
        <v>0</v>
      </c>
      <c r="L24" s="168">
        <v>21</v>
      </c>
      <c r="M24" s="168">
        <f t="shared" si="3"/>
        <v>0</v>
      </c>
      <c r="N24" s="161">
        <v>5.5160000000000001E-2</v>
      </c>
      <c r="O24" s="161">
        <f t="shared" si="4"/>
        <v>0.11032</v>
      </c>
      <c r="P24" s="161">
        <v>0</v>
      </c>
      <c r="Q24" s="161">
        <f t="shared" si="5"/>
        <v>0</v>
      </c>
      <c r="R24" s="161"/>
      <c r="S24" s="161"/>
      <c r="T24" s="162">
        <v>1.177</v>
      </c>
      <c r="U24" s="161">
        <f t="shared" si="6"/>
        <v>2.35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102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52">
        <v>15</v>
      </c>
      <c r="B25" s="159" t="s">
        <v>131</v>
      </c>
      <c r="C25" s="188" t="s">
        <v>132</v>
      </c>
      <c r="D25" s="161" t="s">
        <v>116</v>
      </c>
      <c r="E25" s="165">
        <v>4</v>
      </c>
      <c r="F25" s="167">
        <f t="shared" si="7"/>
        <v>0</v>
      </c>
      <c r="G25" s="168">
        <f t="shared" si="0"/>
        <v>0</v>
      </c>
      <c r="H25" s="168"/>
      <c r="I25" s="168">
        <f t="shared" si="1"/>
        <v>0</v>
      </c>
      <c r="J25" s="168"/>
      <c r="K25" s="168">
        <f t="shared" si="2"/>
        <v>0</v>
      </c>
      <c r="L25" s="168">
        <v>21</v>
      </c>
      <c r="M25" s="168">
        <f t="shared" si="3"/>
        <v>0</v>
      </c>
      <c r="N25" s="161">
        <v>2.0000000000000002E-5</v>
      </c>
      <c r="O25" s="161">
        <f t="shared" si="4"/>
        <v>8.0000000000000007E-5</v>
      </c>
      <c r="P25" s="161">
        <v>0</v>
      </c>
      <c r="Q25" s="161">
        <f t="shared" si="5"/>
        <v>0</v>
      </c>
      <c r="R25" s="161"/>
      <c r="S25" s="161"/>
      <c r="T25" s="162">
        <v>1.042</v>
      </c>
      <c r="U25" s="161">
        <f t="shared" si="6"/>
        <v>4.17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102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>
        <v>16</v>
      </c>
      <c r="B26" s="159" t="s">
        <v>133</v>
      </c>
      <c r="C26" s="188" t="s">
        <v>134</v>
      </c>
      <c r="D26" s="161" t="s">
        <v>116</v>
      </c>
      <c r="E26" s="165">
        <v>32</v>
      </c>
      <c r="F26" s="167">
        <f t="shared" si="7"/>
        <v>0</v>
      </c>
      <c r="G26" s="168">
        <f t="shared" si="0"/>
        <v>0</v>
      </c>
      <c r="H26" s="168"/>
      <c r="I26" s="168">
        <f t="shared" si="1"/>
        <v>0</v>
      </c>
      <c r="J26" s="168"/>
      <c r="K26" s="168">
        <f t="shared" si="2"/>
        <v>0</v>
      </c>
      <c r="L26" s="168">
        <v>21</v>
      </c>
      <c r="M26" s="168">
        <f t="shared" si="3"/>
        <v>0</v>
      </c>
      <c r="N26" s="161">
        <v>0</v>
      </c>
      <c r="O26" s="161">
        <f t="shared" si="4"/>
        <v>0</v>
      </c>
      <c r="P26" s="161">
        <v>0</v>
      </c>
      <c r="Q26" s="161">
        <f t="shared" si="5"/>
        <v>0</v>
      </c>
      <c r="R26" s="161"/>
      <c r="S26" s="161"/>
      <c r="T26" s="162">
        <v>1.3169999999999999</v>
      </c>
      <c r="U26" s="161">
        <f t="shared" si="6"/>
        <v>42.14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102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17</v>
      </c>
      <c r="B27" s="159" t="s">
        <v>135</v>
      </c>
      <c r="C27" s="188" t="s">
        <v>136</v>
      </c>
      <c r="D27" s="161" t="s">
        <v>116</v>
      </c>
      <c r="E27" s="165">
        <v>36</v>
      </c>
      <c r="F27" s="167">
        <f t="shared" si="7"/>
        <v>0</v>
      </c>
      <c r="G27" s="168">
        <f t="shared" si="0"/>
        <v>0</v>
      </c>
      <c r="H27" s="168"/>
      <c r="I27" s="168">
        <f t="shared" si="1"/>
        <v>0</v>
      </c>
      <c r="J27" s="168"/>
      <c r="K27" s="168">
        <f t="shared" si="2"/>
        <v>0</v>
      </c>
      <c r="L27" s="168">
        <v>21</v>
      </c>
      <c r="M27" s="168">
        <f t="shared" si="3"/>
        <v>0</v>
      </c>
      <c r="N27" s="161">
        <v>0</v>
      </c>
      <c r="O27" s="161">
        <f t="shared" si="4"/>
        <v>0</v>
      </c>
      <c r="P27" s="161">
        <v>0</v>
      </c>
      <c r="Q27" s="161">
        <f t="shared" si="5"/>
        <v>0</v>
      </c>
      <c r="R27" s="161"/>
      <c r="S27" s="161"/>
      <c r="T27" s="162">
        <v>6.2E-2</v>
      </c>
      <c r="U27" s="161">
        <f t="shared" si="6"/>
        <v>2.23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102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18</v>
      </c>
      <c r="B28" s="159" t="s">
        <v>137</v>
      </c>
      <c r="C28" s="188" t="s">
        <v>138</v>
      </c>
      <c r="D28" s="161" t="s">
        <v>116</v>
      </c>
      <c r="E28" s="165">
        <v>1</v>
      </c>
      <c r="F28" s="167">
        <f t="shared" si="7"/>
        <v>0</v>
      </c>
      <c r="G28" s="168">
        <f t="shared" si="0"/>
        <v>0</v>
      </c>
      <c r="H28" s="168"/>
      <c r="I28" s="168">
        <f t="shared" si="1"/>
        <v>0</v>
      </c>
      <c r="J28" s="168"/>
      <c r="K28" s="168">
        <f t="shared" si="2"/>
        <v>0</v>
      </c>
      <c r="L28" s="168">
        <v>21</v>
      </c>
      <c r="M28" s="168">
        <f t="shared" si="3"/>
        <v>0</v>
      </c>
      <c r="N28" s="161">
        <v>0</v>
      </c>
      <c r="O28" s="161">
        <f t="shared" si="4"/>
        <v>0</v>
      </c>
      <c r="P28" s="161">
        <v>0</v>
      </c>
      <c r="Q28" s="161">
        <f t="shared" si="5"/>
        <v>0</v>
      </c>
      <c r="R28" s="161"/>
      <c r="S28" s="161"/>
      <c r="T28" s="162">
        <v>0.33500000000000002</v>
      </c>
      <c r="U28" s="161">
        <f t="shared" si="6"/>
        <v>0.34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102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19</v>
      </c>
      <c r="B29" s="159" t="s">
        <v>139</v>
      </c>
      <c r="C29" s="188" t="s">
        <v>140</v>
      </c>
      <c r="D29" s="161" t="s">
        <v>116</v>
      </c>
      <c r="E29" s="165">
        <v>29</v>
      </c>
      <c r="F29" s="167">
        <f t="shared" si="7"/>
        <v>0</v>
      </c>
      <c r="G29" s="168">
        <f t="shared" si="0"/>
        <v>0</v>
      </c>
      <c r="H29" s="168"/>
      <c r="I29" s="168">
        <f t="shared" si="1"/>
        <v>0</v>
      </c>
      <c r="J29" s="168"/>
      <c r="K29" s="168">
        <f t="shared" si="2"/>
        <v>0</v>
      </c>
      <c r="L29" s="168">
        <v>21</v>
      </c>
      <c r="M29" s="168">
        <f t="shared" si="3"/>
        <v>0</v>
      </c>
      <c r="N29" s="161">
        <v>0</v>
      </c>
      <c r="O29" s="161">
        <f t="shared" si="4"/>
        <v>0</v>
      </c>
      <c r="P29" s="161">
        <v>0</v>
      </c>
      <c r="Q29" s="161">
        <f t="shared" si="5"/>
        <v>0</v>
      </c>
      <c r="R29" s="161"/>
      <c r="S29" s="161"/>
      <c r="T29" s="162">
        <v>0.61699999999999999</v>
      </c>
      <c r="U29" s="161">
        <f t="shared" si="6"/>
        <v>17.89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102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20</v>
      </c>
      <c r="B30" s="159" t="s">
        <v>141</v>
      </c>
      <c r="C30" s="188" t="s">
        <v>142</v>
      </c>
      <c r="D30" s="161" t="s">
        <v>116</v>
      </c>
      <c r="E30" s="165">
        <v>2</v>
      </c>
      <c r="F30" s="167">
        <f t="shared" si="7"/>
        <v>0</v>
      </c>
      <c r="G30" s="168">
        <f t="shared" si="0"/>
        <v>0</v>
      </c>
      <c r="H30" s="168"/>
      <c r="I30" s="168">
        <f t="shared" si="1"/>
        <v>0</v>
      </c>
      <c r="J30" s="168"/>
      <c r="K30" s="168">
        <f t="shared" si="2"/>
        <v>0</v>
      </c>
      <c r="L30" s="168">
        <v>21</v>
      </c>
      <c r="M30" s="168">
        <f t="shared" si="3"/>
        <v>0</v>
      </c>
      <c r="N30" s="161">
        <v>0</v>
      </c>
      <c r="O30" s="161">
        <f t="shared" si="4"/>
        <v>0</v>
      </c>
      <c r="P30" s="161">
        <v>0</v>
      </c>
      <c r="Q30" s="161">
        <f t="shared" si="5"/>
        <v>0</v>
      </c>
      <c r="R30" s="161"/>
      <c r="S30" s="161"/>
      <c r="T30" s="162">
        <v>0.92900000000000005</v>
      </c>
      <c r="U30" s="161">
        <f t="shared" si="6"/>
        <v>1.86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102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21</v>
      </c>
      <c r="B31" s="159" t="s">
        <v>143</v>
      </c>
      <c r="C31" s="188" t="s">
        <v>144</v>
      </c>
      <c r="D31" s="161" t="s">
        <v>116</v>
      </c>
      <c r="E31" s="165">
        <v>32</v>
      </c>
      <c r="F31" s="167">
        <f t="shared" si="7"/>
        <v>0</v>
      </c>
      <c r="G31" s="168">
        <f t="shared" si="0"/>
        <v>0</v>
      </c>
      <c r="H31" s="168"/>
      <c r="I31" s="168">
        <f t="shared" si="1"/>
        <v>0</v>
      </c>
      <c r="J31" s="168"/>
      <c r="K31" s="168">
        <f t="shared" si="2"/>
        <v>0</v>
      </c>
      <c r="L31" s="168">
        <v>21</v>
      </c>
      <c r="M31" s="168">
        <f t="shared" si="3"/>
        <v>0</v>
      </c>
      <c r="N31" s="161">
        <v>2.0000000000000001E-4</v>
      </c>
      <c r="O31" s="161">
        <f t="shared" si="4"/>
        <v>6.4000000000000003E-3</v>
      </c>
      <c r="P31" s="161">
        <v>0</v>
      </c>
      <c r="Q31" s="161">
        <f t="shared" si="5"/>
        <v>0</v>
      </c>
      <c r="R31" s="161"/>
      <c r="S31" s="161"/>
      <c r="T31" s="162">
        <v>0.17499999999999999</v>
      </c>
      <c r="U31" s="161">
        <f t="shared" si="6"/>
        <v>5.6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102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>
        <v>22</v>
      </c>
      <c r="B32" s="159" t="s">
        <v>145</v>
      </c>
      <c r="C32" s="188" t="s">
        <v>146</v>
      </c>
      <c r="D32" s="161" t="s">
        <v>116</v>
      </c>
      <c r="E32" s="165">
        <v>32</v>
      </c>
      <c r="F32" s="167">
        <f t="shared" si="7"/>
        <v>0</v>
      </c>
      <c r="G32" s="168">
        <f t="shared" si="0"/>
        <v>0</v>
      </c>
      <c r="H32" s="168"/>
      <c r="I32" s="168">
        <f t="shared" si="1"/>
        <v>0</v>
      </c>
      <c r="J32" s="168"/>
      <c r="K32" s="168">
        <f t="shared" si="2"/>
        <v>0</v>
      </c>
      <c r="L32" s="168">
        <v>21</v>
      </c>
      <c r="M32" s="168">
        <f t="shared" si="3"/>
        <v>0</v>
      </c>
      <c r="N32" s="161">
        <v>2.5999999999999998E-4</v>
      </c>
      <c r="O32" s="161">
        <f t="shared" si="4"/>
        <v>8.3199999999999993E-3</v>
      </c>
      <c r="P32" s="161">
        <v>0</v>
      </c>
      <c r="Q32" s="161">
        <f t="shared" si="5"/>
        <v>0</v>
      </c>
      <c r="R32" s="161"/>
      <c r="S32" s="161"/>
      <c r="T32" s="162">
        <v>8.2000000000000003E-2</v>
      </c>
      <c r="U32" s="161">
        <f t="shared" si="6"/>
        <v>2.62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102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>
        <v>23</v>
      </c>
      <c r="B33" s="159" t="s">
        <v>147</v>
      </c>
      <c r="C33" s="188" t="s">
        <v>148</v>
      </c>
      <c r="D33" s="161" t="s">
        <v>116</v>
      </c>
      <c r="E33" s="165">
        <v>32</v>
      </c>
      <c r="F33" s="167">
        <f t="shared" si="7"/>
        <v>0</v>
      </c>
      <c r="G33" s="168">
        <f t="shared" si="0"/>
        <v>0</v>
      </c>
      <c r="H33" s="168"/>
      <c r="I33" s="168">
        <f t="shared" si="1"/>
        <v>0</v>
      </c>
      <c r="J33" s="168"/>
      <c r="K33" s="168">
        <f t="shared" si="2"/>
        <v>0</v>
      </c>
      <c r="L33" s="168">
        <v>21</v>
      </c>
      <c r="M33" s="168">
        <f t="shared" si="3"/>
        <v>0</v>
      </c>
      <c r="N33" s="161">
        <v>2.0000000000000001E-4</v>
      </c>
      <c r="O33" s="161">
        <f t="shared" si="4"/>
        <v>6.4000000000000003E-3</v>
      </c>
      <c r="P33" s="161">
        <v>0</v>
      </c>
      <c r="Q33" s="161">
        <f t="shared" si="5"/>
        <v>0</v>
      </c>
      <c r="R33" s="161"/>
      <c r="S33" s="161"/>
      <c r="T33" s="162">
        <v>0</v>
      </c>
      <c r="U33" s="161">
        <f t="shared" si="6"/>
        <v>0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149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>
        <v>24</v>
      </c>
      <c r="B34" s="159" t="s">
        <v>150</v>
      </c>
      <c r="C34" s="188" t="s">
        <v>151</v>
      </c>
      <c r="D34" s="161" t="s">
        <v>152</v>
      </c>
      <c r="E34" s="165">
        <v>1</v>
      </c>
      <c r="F34" s="167">
        <f t="shared" si="7"/>
        <v>0</v>
      </c>
      <c r="G34" s="168">
        <f t="shared" si="0"/>
        <v>0</v>
      </c>
      <c r="H34" s="168"/>
      <c r="I34" s="168">
        <f t="shared" si="1"/>
        <v>0</v>
      </c>
      <c r="J34" s="168"/>
      <c r="K34" s="168">
        <f t="shared" si="2"/>
        <v>0</v>
      </c>
      <c r="L34" s="168">
        <v>21</v>
      </c>
      <c r="M34" s="168">
        <f t="shared" si="3"/>
        <v>0</v>
      </c>
      <c r="N34" s="161">
        <v>2.0000000000000001E-4</v>
      </c>
      <c r="O34" s="161">
        <f t="shared" si="4"/>
        <v>2.0000000000000001E-4</v>
      </c>
      <c r="P34" s="161">
        <v>0</v>
      </c>
      <c r="Q34" s="161">
        <f t="shared" si="5"/>
        <v>0</v>
      </c>
      <c r="R34" s="161"/>
      <c r="S34" s="161"/>
      <c r="T34" s="162">
        <v>0</v>
      </c>
      <c r="U34" s="161">
        <f t="shared" si="6"/>
        <v>0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149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>
        <v>25</v>
      </c>
      <c r="B35" s="159" t="s">
        <v>153</v>
      </c>
      <c r="C35" s="188" t="s">
        <v>154</v>
      </c>
      <c r="D35" s="161" t="s">
        <v>0</v>
      </c>
      <c r="E35" s="165">
        <v>3106.1</v>
      </c>
      <c r="F35" s="167">
        <f t="shared" si="7"/>
        <v>0</v>
      </c>
      <c r="G35" s="168">
        <f t="shared" si="0"/>
        <v>0</v>
      </c>
      <c r="H35" s="168"/>
      <c r="I35" s="168">
        <f t="shared" si="1"/>
        <v>0</v>
      </c>
      <c r="J35" s="168"/>
      <c r="K35" s="168">
        <f t="shared" si="2"/>
        <v>0</v>
      </c>
      <c r="L35" s="168">
        <v>21</v>
      </c>
      <c r="M35" s="168">
        <f t="shared" si="3"/>
        <v>0</v>
      </c>
      <c r="N35" s="161">
        <v>0</v>
      </c>
      <c r="O35" s="161">
        <f t="shared" si="4"/>
        <v>0</v>
      </c>
      <c r="P35" s="161">
        <v>0</v>
      </c>
      <c r="Q35" s="161">
        <f t="shared" si="5"/>
        <v>0</v>
      </c>
      <c r="R35" s="161"/>
      <c r="S35" s="161"/>
      <c r="T35" s="162">
        <v>0</v>
      </c>
      <c r="U35" s="161">
        <f t="shared" si="6"/>
        <v>0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102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26</v>
      </c>
      <c r="B36" s="159" t="s">
        <v>155</v>
      </c>
      <c r="C36" s="188" t="s">
        <v>156</v>
      </c>
      <c r="D36" s="161" t="s">
        <v>0</v>
      </c>
      <c r="E36" s="165">
        <v>3106.1</v>
      </c>
      <c r="F36" s="167">
        <f t="shared" si="7"/>
        <v>0</v>
      </c>
      <c r="G36" s="168">
        <f t="shared" si="0"/>
        <v>0</v>
      </c>
      <c r="H36" s="168"/>
      <c r="I36" s="168">
        <f t="shared" si="1"/>
        <v>0</v>
      </c>
      <c r="J36" s="168"/>
      <c r="K36" s="168">
        <f t="shared" si="2"/>
        <v>0</v>
      </c>
      <c r="L36" s="168">
        <v>21</v>
      </c>
      <c r="M36" s="168">
        <f t="shared" si="3"/>
        <v>0</v>
      </c>
      <c r="N36" s="161">
        <v>0</v>
      </c>
      <c r="O36" s="161">
        <f t="shared" si="4"/>
        <v>0</v>
      </c>
      <c r="P36" s="161">
        <v>0</v>
      </c>
      <c r="Q36" s="161">
        <f t="shared" si="5"/>
        <v>0</v>
      </c>
      <c r="R36" s="161"/>
      <c r="S36" s="161"/>
      <c r="T36" s="162">
        <v>0</v>
      </c>
      <c r="U36" s="161">
        <f t="shared" si="6"/>
        <v>0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102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x14ac:dyDescent="0.2">
      <c r="A37" s="153" t="s">
        <v>97</v>
      </c>
      <c r="B37" s="160" t="s">
        <v>62</v>
      </c>
      <c r="C37" s="189" t="s">
        <v>63</v>
      </c>
      <c r="D37" s="163"/>
      <c r="E37" s="166"/>
      <c r="F37" s="169"/>
      <c r="G37" s="169">
        <f>SUMIF(AE38:AE41,"&lt;&gt;NOR",G38:G41)</f>
        <v>0</v>
      </c>
      <c r="H37" s="169"/>
      <c r="I37" s="169">
        <f>SUM(I38:I41)</f>
        <v>0</v>
      </c>
      <c r="J37" s="169"/>
      <c r="K37" s="169">
        <f>SUM(K38:K41)</f>
        <v>0</v>
      </c>
      <c r="L37" s="169"/>
      <c r="M37" s="169">
        <f>SUM(M38:M41)</f>
        <v>0</v>
      </c>
      <c r="N37" s="163"/>
      <c r="O37" s="163">
        <f>SUM(O38:O41)</f>
        <v>1.8E-3</v>
      </c>
      <c r="P37" s="163"/>
      <c r="Q37" s="163">
        <f>SUM(Q38:Q41)</f>
        <v>0</v>
      </c>
      <c r="R37" s="163"/>
      <c r="S37" s="163"/>
      <c r="T37" s="164"/>
      <c r="U37" s="163">
        <f>SUM(U38:U41)</f>
        <v>12.78</v>
      </c>
      <c r="AE37" t="s">
        <v>98</v>
      </c>
    </row>
    <row r="38" spans="1:60" outlineLevel="1" x14ac:dyDescent="0.2">
      <c r="A38" s="152">
        <v>27</v>
      </c>
      <c r="B38" s="159" t="s">
        <v>157</v>
      </c>
      <c r="C38" s="188" t="s">
        <v>158</v>
      </c>
      <c r="D38" s="161" t="s">
        <v>159</v>
      </c>
      <c r="E38" s="165">
        <v>15</v>
      </c>
      <c r="F38" s="167">
        <f>H38+J38</f>
        <v>0</v>
      </c>
      <c r="G38" s="168">
        <f>ROUND(E38*F38,2)</f>
        <v>0</v>
      </c>
      <c r="H38" s="168"/>
      <c r="I38" s="168">
        <f>ROUND(E38*H38,2)</f>
        <v>0</v>
      </c>
      <c r="J38" s="168"/>
      <c r="K38" s="168">
        <f>ROUND(E38*J38,2)</f>
        <v>0</v>
      </c>
      <c r="L38" s="168">
        <v>21</v>
      </c>
      <c r="M38" s="168">
        <f>G38*(1+L38/100)</f>
        <v>0</v>
      </c>
      <c r="N38" s="161">
        <v>6.0000000000000002E-5</v>
      </c>
      <c r="O38" s="161">
        <f>ROUND(E38*N38,5)</f>
        <v>8.9999999999999998E-4</v>
      </c>
      <c r="P38" s="161">
        <v>0</v>
      </c>
      <c r="Q38" s="161">
        <f>ROUND(E38*P38,5)</f>
        <v>0</v>
      </c>
      <c r="R38" s="161"/>
      <c r="S38" s="161"/>
      <c r="T38" s="162">
        <v>0.42599999999999999</v>
      </c>
      <c r="U38" s="161">
        <f>ROUND(E38*T38,2)</f>
        <v>6.39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102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28</v>
      </c>
      <c r="B39" s="159" t="s">
        <v>160</v>
      </c>
      <c r="C39" s="188" t="s">
        <v>161</v>
      </c>
      <c r="D39" s="161" t="s">
        <v>159</v>
      </c>
      <c r="E39" s="165">
        <v>15</v>
      </c>
      <c r="F39" s="167">
        <f>H39+J39</f>
        <v>0</v>
      </c>
      <c r="G39" s="168">
        <f>ROUND(E39*F39,2)</f>
        <v>0</v>
      </c>
      <c r="H39" s="168"/>
      <c r="I39" s="168">
        <f>ROUND(E39*H39,2)</f>
        <v>0</v>
      </c>
      <c r="J39" s="168"/>
      <c r="K39" s="168">
        <f>ROUND(E39*J39,2)</f>
        <v>0</v>
      </c>
      <c r="L39" s="168">
        <v>21</v>
      </c>
      <c r="M39" s="168">
        <f>G39*(1+L39/100)</f>
        <v>0</v>
      </c>
      <c r="N39" s="161">
        <v>6.0000000000000002E-5</v>
      </c>
      <c r="O39" s="161">
        <f>ROUND(E39*N39,5)</f>
        <v>8.9999999999999998E-4</v>
      </c>
      <c r="P39" s="161">
        <v>0</v>
      </c>
      <c r="Q39" s="161">
        <f>ROUND(E39*P39,5)</f>
        <v>0</v>
      </c>
      <c r="R39" s="161"/>
      <c r="S39" s="161"/>
      <c r="T39" s="162">
        <v>0.42599999999999999</v>
      </c>
      <c r="U39" s="161">
        <f>ROUND(E39*T39,2)</f>
        <v>6.39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102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29</v>
      </c>
      <c r="B40" s="159" t="s">
        <v>162</v>
      </c>
      <c r="C40" s="188" t="s">
        <v>163</v>
      </c>
      <c r="D40" s="161" t="s">
        <v>0</v>
      </c>
      <c r="E40" s="165">
        <v>54.97</v>
      </c>
      <c r="F40" s="167">
        <f>H40+J40</f>
        <v>0</v>
      </c>
      <c r="G40" s="168">
        <f>ROUND(E40*F40,2)</f>
        <v>0</v>
      </c>
      <c r="H40" s="168"/>
      <c r="I40" s="168">
        <f>ROUND(E40*H40,2)</f>
        <v>0</v>
      </c>
      <c r="J40" s="168"/>
      <c r="K40" s="168">
        <f>ROUND(E40*J40,2)</f>
        <v>0</v>
      </c>
      <c r="L40" s="168">
        <v>21</v>
      </c>
      <c r="M40" s="168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</v>
      </c>
      <c r="U40" s="161">
        <f>ROUND(E40*T40,2)</f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102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30</v>
      </c>
      <c r="B41" s="159" t="s">
        <v>164</v>
      </c>
      <c r="C41" s="188" t="s">
        <v>165</v>
      </c>
      <c r="D41" s="161" t="s">
        <v>0</v>
      </c>
      <c r="E41" s="165">
        <v>54.97</v>
      </c>
      <c r="F41" s="167">
        <f>H41+J41</f>
        <v>0</v>
      </c>
      <c r="G41" s="168">
        <f>ROUND(E41*F41,2)</f>
        <v>0</v>
      </c>
      <c r="H41" s="168"/>
      <c r="I41" s="168">
        <f>ROUND(E41*H41,2)</f>
        <v>0</v>
      </c>
      <c r="J41" s="168"/>
      <c r="K41" s="168">
        <f>ROUND(E41*J41,2)</f>
        <v>0</v>
      </c>
      <c r="L41" s="168">
        <v>21</v>
      </c>
      <c r="M41" s="168">
        <f>G41*(1+L41/100)</f>
        <v>0</v>
      </c>
      <c r="N41" s="161">
        <v>0</v>
      </c>
      <c r="O41" s="161">
        <f>ROUND(E41*N41,5)</f>
        <v>0</v>
      </c>
      <c r="P41" s="161">
        <v>0</v>
      </c>
      <c r="Q41" s="161">
        <f>ROUND(E41*P41,5)</f>
        <v>0</v>
      </c>
      <c r="R41" s="161"/>
      <c r="S41" s="161"/>
      <c r="T41" s="162">
        <v>0</v>
      </c>
      <c r="U41" s="161">
        <f>ROUND(E41*T41,2)</f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102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53" t="s">
        <v>97</v>
      </c>
      <c r="B42" s="160" t="s">
        <v>64</v>
      </c>
      <c r="C42" s="189" t="s">
        <v>65</v>
      </c>
      <c r="D42" s="163"/>
      <c r="E42" s="166"/>
      <c r="F42" s="169"/>
      <c r="G42" s="169">
        <f>SUMIF(AE43:AE43,"&lt;&gt;NOR",G43:G43)</f>
        <v>0</v>
      </c>
      <c r="H42" s="169"/>
      <c r="I42" s="169">
        <f>SUM(I43:I43)</f>
        <v>0</v>
      </c>
      <c r="J42" s="169"/>
      <c r="K42" s="169">
        <f>SUM(K43:K43)</f>
        <v>0</v>
      </c>
      <c r="L42" s="169"/>
      <c r="M42" s="169">
        <f>SUM(M43:M43)</f>
        <v>0</v>
      </c>
      <c r="N42" s="163"/>
      <c r="O42" s="163">
        <f>SUM(O43:O43)</f>
        <v>1.24E-3</v>
      </c>
      <c r="P42" s="163"/>
      <c r="Q42" s="163">
        <f>SUM(Q43:Q43)</f>
        <v>0</v>
      </c>
      <c r="R42" s="163"/>
      <c r="S42" s="163"/>
      <c r="T42" s="164"/>
      <c r="U42" s="163">
        <f>SUM(U43:U43)</f>
        <v>1.61</v>
      </c>
      <c r="AE42" t="s">
        <v>98</v>
      </c>
    </row>
    <row r="43" spans="1:60" outlineLevel="1" x14ac:dyDescent="0.2">
      <c r="A43" s="152">
        <v>31</v>
      </c>
      <c r="B43" s="159" t="s">
        <v>166</v>
      </c>
      <c r="C43" s="188" t="s">
        <v>167</v>
      </c>
      <c r="D43" s="161" t="s">
        <v>101</v>
      </c>
      <c r="E43" s="165">
        <v>4</v>
      </c>
      <c r="F43" s="167">
        <f>H43+J43</f>
        <v>0</v>
      </c>
      <c r="G43" s="168">
        <f>ROUND(E43*F43,2)</f>
        <v>0</v>
      </c>
      <c r="H43" s="168"/>
      <c r="I43" s="168">
        <f>ROUND(E43*H43,2)</f>
        <v>0</v>
      </c>
      <c r="J43" s="168"/>
      <c r="K43" s="168">
        <f>ROUND(E43*J43,2)</f>
        <v>0</v>
      </c>
      <c r="L43" s="168">
        <v>21</v>
      </c>
      <c r="M43" s="168">
        <f>G43*(1+L43/100)</f>
        <v>0</v>
      </c>
      <c r="N43" s="161">
        <v>3.1E-4</v>
      </c>
      <c r="O43" s="161">
        <f>ROUND(E43*N43,5)</f>
        <v>1.24E-3</v>
      </c>
      <c r="P43" s="161">
        <v>0</v>
      </c>
      <c r="Q43" s="161">
        <f>ROUND(E43*P43,5)</f>
        <v>0</v>
      </c>
      <c r="R43" s="161"/>
      <c r="S43" s="161"/>
      <c r="T43" s="162">
        <v>0.40300000000000002</v>
      </c>
      <c r="U43" s="161">
        <f>ROUND(E43*T43,2)</f>
        <v>1.61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102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53" t="s">
        <v>97</v>
      </c>
      <c r="B44" s="160" t="s">
        <v>66</v>
      </c>
      <c r="C44" s="189" t="s">
        <v>27</v>
      </c>
      <c r="D44" s="163"/>
      <c r="E44" s="166"/>
      <c r="F44" s="169"/>
      <c r="G44" s="169">
        <f>SUMIF(AE45:AE45,"&lt;&gt;NOR",G45:G45)</f>
        <v>0</v>
      </c>
      <c r="H44" s="169"/>
      <c r="I44" s="169">
        <f>SUM(I45:I45)</f>
        <v>0</v>
      </c>
      <c r="J44" s="169"/>
      <c r="K44" s="169">
        <f>SUM(K45:K45)</f>
        <v>0</v>
      </c>
      <c r="L44" s="169"/>
      <c r="M44" s="169">
        <f>SUM(M45:M45)</f>
        <v>0</v>
      </c>
      <c r="N44" s="163"/>
      <c r="O44" s="163">
        <f>SUM(O45:O45)</f>
        <v>0</v>
      </c>
      <c r="P44" s="163"/>
      <c r="Q44" s="163">
        <f>SUM(Q45:Q45)</f>
        <v>0</v>
      </c>
      <c r="R44" s="163"/>
      <c r="S44" s="163"/>
      <c r="T44" s="164"/>
      <c r="U44" s="163">
        <f>SUM(U45:U45)</f>
        <v>6300</v>
      </c>
      <c r="AE44" t="s">
        <v>98</v>
      </c>
    </row>
    <row r="45" spans="1:60" outlineLevel="1" x14ac:dyDescent="0.2">
      <c r="A45" s="152">
        <v>32</v>
      </c>
      <c r="B45" s="159" t="s">
        <v>168</v>
      </c>
      <c r="C45" s="188" t="s">
        <v>169</v>
      </c>
      <c r="D45" s="161" t="s">
        <v>170</v>
      </c>
      <c r="E45" s="165">
        <v>18</v>
      </c>
      <c r="F45" s="167">
        <f>H45+J45</f>
        <v>0</v>
      </c>
      <c r="G45" s="168">
        <f>ROUND(E45*F45,2)</f>
        <v>0</v>
      </c>
      <c r="H45" s="168"/>
      <c r="I45" s="168">
        <f>ROUND(E45*H45,2)</f>
        <v>0</v>
      </c>
      <c r="J45" s="168"/>
      <c r="K45" s="168">
        <f>ROUND(E45*J45,2)</f>
        <v>0</v>
      </c>
      <c r="L45" s="168">
        <v>21</v>
      </c>
      <c r="M45" s="168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350</v>
      </c>
      <c r="U45" s="161">
        <f>ROUND(E45*T45,2)</f>
        <v>6300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102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x14ac:dyDescent="0.2">
      <c r="A46" s="153" t="s">
        <v>97</v>
      </c>
      <c r="B46" s="160" t="s">
        <v>67</v>
      </c>
      <c r="C46" s="189" t="s">
        <v>26</v>
      </c>
      <c r="D46" s="163"/>
      <c r="E46" s="166"/>
      <c r="F46" s="169"/>
      <c r="G46" s="169">
        <f>SUMIF(AE47:AE50,"&lt;&gt;NOR",G47:G50)</f>
        <v>0</v>
      </c>
      <c r="H46" s="169"/>
      <c r="I46" s="169">
        <f>SUM(I47:I50)</f>
        <v>0</v>
      </c>
      <c r="J46" s="169"/>
      <c r="K46" s="169">
        <f>SUM(K47:K50)</f>
        <v>0</v>
      </c>
      <c r="L46" s="169"/>
      <c r="M46" s="169">
        <f>SUM(M47:M50)</f>
        <v>0</v>
      </c>
      <c r="N46" s="163"/>
      <c r="O46" s="163">
        <f>SUM(O47:O50)</f>
        <v>0</v>
      </c>
      <c r="P46" s="163"/>
      <c r="Q46" s="163">
        <f>SUM(Q47:Q50)</f>
        <v>0</v>
      </c>
      <c r="R46" s="163"/>
      <c r="S46" s="163"/>
      <c r="T46" s="164"/>
      <c r="U46" s="163">
        <f>SUM(U47:U50)</f>
        <v>0</v>
      </c>
      <c r="AE46" t="s">
        <v>98</v>
      </c>
    </row>
    <row r="47" spans="1:60" outlineLevel="1" x14ac:dyDescent="0.2">
      <c r="A47" s="152">
        <v>33</v>
      </c>
      <c r="B47" s="159" t="s">
        <v>171</v>
      </c>
      <c r="C47" s="188" t="s">
        <v>172</v>
      </c>
      <c r="D47" s="161" t="s">
        <v>173</v>
      </c>
      <c r="E47" s="165">
        <v>1</v>
      </c>
      <c r="F47" s="167">
        <f>H47+J47</f>
        <v>0</v>
      </c>
      <c r="G47" s="168">
        <f>ROUND(E47*F47,2)</f>
        <v>0</v>
      </c>
      <c r="H47" s="168"/>
      <c r="I47" s="168">
        <f>ROUND(E47*H47,2)</f>
        <v>0</v>
      </c>
      <c r="J47" s="168"/>
      <c r="K47" s="168">
        <f>ROUND(E47*J47,2)</f>
        <v>0</v>
      </c>
      <c r="L47" s="168">
        <v>21</v>
      </c>
      <c r="M47" s="168">
        <f>G47*(1+L47/100)</f>
        <v>0</v>
      </c>
      <c r="N47" s="161">
        <v>0</v>
      </c>
      <c r="O47" s="161">
        <f>ROUND(E47*N47,5)</f>
        <v>0</v>
      </c>
      <c r="P47" s="161">
        <v>0</v>
      </c>
      <c r="Q47" s="161">
        <f>ROUND(E47*P47,5)</f>
        <v>0</v>
      </c>
      <c r="R47" s="161"/>
      <c r="S47" s="161"/>
      <c r="T47" s="162">
        <v>0</v>
      </c>
      <c r="U47" s="161">
        <f>ROUND(E47*T47,2)</f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102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/>
      <c r="B48" s="159"/>
      <c r="C48" s="268" t="s">
        <v>174</v>
      </c>
      <c r="D48" s="269"/>
      <c r="E48" s="270"/>
      <c r="F48" s="271"/>
      <c r="G48" s="272"/>
      <c r="H48" s="168"/>
      <c r="I48" s="168"/>
      <c r="J48" s="168"/>
      <c r="K48" s="168"/>
      <c r="L48" s="168"/>
      <c r="M48" s="168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175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4" t="str">
        <f>C48</f>
        <v>Veškeré náklady spojené s vybudováním, provozem a odstraněním zařízení staveniště</v>
      </c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>
        <v>34</v>
      </c>
      <c r="B49" s="159" t="s">
        <v>176</v>
      </c>
      <c r="C49" s="188" t="s">
        <v>177</v>
      </c>
      <c r="D49" s="161" t="s">
        <v>173</v>
      </c>
      <c r="E49" s="165">
        <v>1</v>
      </c>
      <c r="F49" s="167">
        <f>H49+J49</f>
        <v>0</v>
      </c>
      <c r="G49" s="168">
        <f>ROUND(E49*F49,2)</f>
        <v>0</v>
      </c>
      <c r="H49" s="168"/>
      <c r="I49" s="168">
        <f>ROUND(E49*H49,2)</f>
        <v>0</v>
      </c>
      <c r="J49" s="168"/>
      <c r="K49" s="168">
        <f>ROUND(E49*J49,2)</f>
        <v>0</v>
      </c>
      <c r="L49" s="168">
        <v>21</v>
      </c>
      <c r="M49" s="168">
        <f>G49*(1+L49/100)</f>
        <v>0</v>
      </c>
      <c r="N49" s="161">
        <v>0</v>
      </c>
      <c r="O49" s="161">
        <f>ROUND(E49*N49,5)</f>
        <v>0</v>
      </c>
      <c r="P49" s="161">
        <v>0</v>
      </c>
      <c r="Q49" s="161">
        <f>ROUND(E49*P49,5)</f>
        <v>0</v>
      </c>
      <c r="R49" s="161"/>
      <c r="S49" s="161"/>
      <c r="T49" s="162">
        <v>0</v>
      </c>
      <c r="U49" s="161">
        <f>ROUND(E49*T49,2)</f>
        <v>0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102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/>
      <c r="B50" s="159"/>
      <c r="C50" s="268" t="s">
        <v>178</v>
      </c>
      <c r="D50" s="269"/>
      <c r="E50" s="270"/>
      <c r="F50" s="271"/>
      <c r="G50" s="272"/>
      <c r="H50" s="168"/>
      <c r="I50" s="168"/>
      <c r="J50" s="168"/>
      <c r="K50" s="168"/>
      <c r="L50" s="168"/>
      <c r="M50" s="168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175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4" t="str">
        <f>C50</f>
        <v>Koordinace stavebních a technologických dodávek</v>
      </c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53" t="s">
        <v>97</v>
      </c>
      <c r="B51" s="160" t="s">
        <v>68</v>
      </c>
      <c r="C51" s="189" t="s">
        <v>69</v>
      </c>
      <c r="D51" s="163"/>
      <c r="E51" s="166"/>
      <c r="F51" s="169"/>
      <c r="G51" s="169">
        <f>SUMIF(AE52:AE52,"&lt;&gt;NOR",G52:G52)</f>
        <v>0</v>
      </c>
      <c r="H51" s="169"/>
      <c r="I51" s="169">
        <f>SUM(I52:I52)</f>
        <v>0</v>
      </c>
      <c r="J51" s="169"/>
      <c r="K51" s="169">
        <f>SUM(K52:K52)</f>
        <v>0</v>
      </c>
      <c r="L51" s="169"/>
      <c r="M51" s="169">
        <f>SUM(M52:M52)</f>
        <v>0</v>
      </c>
      <c r="N51" s="163"/>
      <c r="O51" s="163">
        <f>SUM(O52:O52)</f>
        <v>3.0000000000000001E-5</v>
      </c>
      <c r="P51" s="163"/>
      <c r="Q51" s="163">
        <f>SUM(Q52:Q52)</f>
        <v>0</v>
      </c>
      <c r="R51" s="163"/>
      <c r="S51" s="163"/>
      <c r="T51" s="164"/>
      <c r="U51" s="163">
        <f>SUM(U52:U52)</f>
        <v>0.03</v>
      </c>
      <c r="AE51" t="s">
        <v>98</v>
      </c>
    </row>
    <row r="52" spans="1:60" outlineLevel="1" x14ac:dyDescent="0.2">
      <c r="A52" s="152">
        <v>35</v>
      </c>
      <c r="B52" s="159" t="s">
        <v>179</v>
      </c>
      <c r="C52" s="188" t="s">
        <v>180</v>
      </c>
      <c r="D52" s="161" t="s">
        <v>181</v>
      </c>
      <c r="E52" s="165">
        <v>1</v>
      </c>
      <c r="F52" s="167">
        <f>H52+J52</f>
        <v>0</v>
      </c>
      <c r="G52" s="168">
        <f>ROUND(E52*F52,2)</f>
        <v>0</v>
      </c>
      <c r="H52" s="168"/>
      <c r="I52" s="168">
        <f>ROUND(E52*H52,2)</f>
        <v>0</v>
      </c>
      <c r="J52" s="168"/>
      <c r="K52" s="168">
        <f>ROUND(E52*J52,2)</f>
        <v>0</v>
      </c>
      <c r="L52" s="168">
        <v>21</v>
      </c>
      <c r="M52" s="168">
        <f>G52*(1+L52/100)</f>
        <v>0</v>
      </c>
      <c r="N52" s="161">
        <v>3.0000000000000001E-5</v>
      </c>
      <c r="O52" s="161">
        <f>ROUND(E52*N52,5)</f>
        <v>3.0000000000000001E-5</v>
      </c>
      <c r="P52" s="161">
        <v>0</v>
      </c>
      <c r="Q52" s="161">
        <f>ROUND(E52*P52,5)</f>
        <v>0</v>
      </c>
      <c r="R52" s="161"/>
      <c r="S52" s="161"/>
      <c r="T52" s="162">
        <v>2.9000000000000001E-2</v>
      </c>
      <c r="U52" s="161">
        <f>ROUND(E52*T52,2)</f>
        <v>0.03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102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153" t="s">
        <v>97</v>
      </c>
      <c r="B53" s="160" t="s">
        <v>70</v>
      </c>
      <c r="C53" s="189" t="s">
        <v>71</v>
      </c>
      <c r="D53" s="163"/>
      <c r="E53" s="166"/>
      <c r="F53" s="169"/>
      <c r="G53" s="169">
        <f>SUMIF(AE54:AE63,"&lt;&gt;NOR",G54:G63)</f>
        <v>0</v>
      </c>
      <c r="H53" s="169"/>
      <c r="I53" s="169">
        <f>SUM(I54:I63)</f>
        <v>0</v>
      </c>
      <c r="J53" s="169"/>
      <c r="K53" s="169">
        <f>SUM(K54:K63)</f>
        <v>0</v>
      </c>
      <c r="L53" s="169"/>
      <c r="M53" s="169">
        <f>SUM(M54:M63)</f>
        <v>0</v>
      </c>
      <c r="N53" s="163"/>
      <c r="O53" s="163">
        <f>SUM(O54:O63)</f>
        <v>0</v>
      </c>
      <c r="P53" s="163"/>
      <c r="Q53" s="163">
        <f>SUM(Q54:Q63)</f>
        <v>0</v>
      </c>
      <c r="R53" s="163"/>
      <c r="S53" s="163"/>
      <c r="T53" s="164"/>
      <c r="U53" s="163">
        <f>SUM(U54:U63)</f>
        <v>30</v>
      </c>
      <c r="AE53" t="s">
        <v>98</v>
      </c>
    </row>
    <row r="54" spans="1:60" outlineLevel="1" x14ac:dyDescent="0.2">
      <c r="A54" s="152">
        <v>36</v>
      </c>
      <c r="B54" s="159" t="s">
        <v>182</v>
      </c>
      <c r="C54" s="188" t="s">
        <v>183</v>
      </c>
      <c r="D54" s="161" t="s">
        <v>152</v>
      </c>
      <c r="E54" s="165">
        <v>1</v>
      </c>
      <c r="F54" s="167">
        <f t="shared" ref="F54:F63" si="8">H54+J54</f>
        <v>0</v>
      </c>
      <c r="G54" s="168">
        <f t="shared" ref="G54:G63" si="9">ROUND(E54*F54,2)</f>
        <v>0</v>
      </c>
      <c r="H54" s="168"/>
      <c r="I54" s="168">
        <f t="shared" ref="I54:I63" si="10">ROUND(E54*H54,2)</f>
        <v>0</v>
      </c>
      <c r="J54" s="168"/>
      <c r="K54" s="168">
        <f t="shared" ref="K54:K63" si="11">ROUND(E54*J54,2)</f>
        <v>0</v>
      </c>
      <c r="L54" s="168">
        <v>21</v>
      </c>
      <c r="M54" s="168">
        <f t="shared" ref="M54:M63" si="12">G54*(1+L54/100)</f>
        <v>0</v>
      </c>
      <c r="N54" s="161">
        <v>0</v>
      </c>
      <c r="O54" s="161">
        <f t="shared" ref="O54:O63" si="13">ROUND(E54*N54,5)</f>
        <v>0</v>
      </c>
      <c r="P54" s="161">
        <v>0</v>
      </c>
      <c r="Q54" s="161">
        <f t="shared" ref="Q54:Q63" si="14">ROUND(E54*P54,5)</f>
        <v>0</v>
      </c>
      <c r="R54" s="161"/>
      <c r="S54" s="161"/>
      <c r="T54" s="162">
        <v>1</v>
      </c>
      <c r="U54" s="161">
        <f t="shared" ref="U54:U63" si="15">ROUND(E54*T54,2)</f>
        <v>1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102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37</v>
      </c>
      <c r="B55" s="159" t="s">
        <v>184</v>
      </c>
      <c r="C55" s="188" t="s">
        <v>185</v>
      </c>
      <c r="D55" s="161" t="s">
        <v>152</v>
      </c>
      <c r="E55" s="165">
        <v>1</v>
      </c>
      <c r="F55" s="167">
        <f t="shared" si="8"/>
        <v>0</v>
      </c>
      <c r="G55" s="168">
        <f t="shared" si="9"/>
        <v>0</v>
      </c>
      <c r="H55" s="168"/>
      <c r="I55" s="168">
        <f t="shared" si="10"/>
        <v>0</v>
      </c>
      <c r="J55" s="168"/>
      <c r="K55" s="168">
        <f t="shared" si="11"/>
        <v>0</v>
      </c>
      <c r="L55" s="168">
        <v>21</v>
      </c>
      <c r="M55" s="168">
        <f t="shared" si="12"/>
        <v>0</v>
      </c>
      <c r="N55" s="161">
        <v>0</v>
      </c>
      <c r="O55" s="161">
        <f t="shared" si="13"/>
        <v>0</v>
      </c>
      <c r="P55" s="161">
        <v>0</v>
      </c>
      <c r="Q55" s="161">
        <f t="shared" si="14"/>
        <v>0</v>
      </c>
      <c r="R55" s="161"/>
      <c r="S55" s="161"/>
      <c r="T55" s="162">
        <v>1</v>
      </c>
      <c r="U55" s="161">
        <f t="shared" si="15"/>
        <v>1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102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52">
        <v>38</v>
      </c>
      <c r="B56" s="159" t="s">
        <v>186</v>
      </c>
      <c r="C56" s="188" t="s">
        <v>187</v>
      </c>
      <c r="D56" s="161" t="s">
        <v>152</v>
      </c>
      <c r="E56" s="165">
        <v>1</v>
      </c>
      <c r="F56" s="167">
        <f t="shared" si="8"/>
        <v>0</v>
      </c>
      <c r="G56" s="168">
        <f t="shared" si="9"/>
        <v>0</v>
      </c>
      <c r="H56" s="168"/>
      <c r="I56" s="168">
        <f t="shared" si="10"/>
        <v>0</v>
      </c>
      <c r="J56" s="168"/>
      <c r="K56" s="168">
        <f t="shared" si="11"/>
        <v>0</v>
      </c>
      <c r="L56" s="168">
        <v>21</v>
      </c>
      <c r="M56" s="168">
        <f t="shared" si="12"/>
        <v>0</v>
      </c>
      <c r="N56" s="161">
        <v>0</v>
      </c>
      <c r="O56" s="161">
        <f t="shared" si="13"/>
        <v>0</v>
      </c>
      <c r="P56" s="161">
        <v>0</v>
      </c>
      <c r="Q56" s="161">
        <f t="shared" si="14"/>
        <v>0</v>
      </c>
      <c r="R56" s="161"/>
      <c r="S56" s="161"/>
      <c r="T56" s="162">
        <v>1</v>
      </c>
      <c r="U56" s="161">
        <f t="shared" si="15"/>
        <v>1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102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>
        <v>39</v>
      </c>
      <c r="B57" s="159" t="s">
        <v>188</v>
      </c>
      <c r="C57" s="188" t="s">
        <v>189</v>
      </c>
      <c r="D57" s="161" t="s">
        <v>152</v>
      </c>
      <c r="E57" s="165">
        <v>1</v>
      </c>
      <c r="F57" s="167">
        <f t="shared" si="8"/>
        <v>0</v>
      </c>
      <c r="G57" s="168">
        <f t="shared" si="9"/>
        <v>0</v>
      </c>
      <c r="H57" s="168"/>
      <c r="I57" s="168">
        <f t="shared" si="10"/>
        <v>0</v>
      </c>
      <c r="J57" s="168"/>
      <c r="K57" s="168">
        <f t="shared" si="11"/>
        <v>0</v>
      </c>
      <c r="L57" s="168">
        <v>21</v>
      </c>
      <c r="M57" s="168">
        <f t="shared" si="12"/>
        <v>0</v>
      </c>
      <c r="N57" s="161">
        <v>0</v>
      </c>
      <c r="O57" s="161">
        <f t="shared" si="13"/>
        <v>0</v>
      </c>
      <c r="P57" s="161">
        <v>0</v>
      </c>
      <c r="Q57" s="161">
        <f t="shared" si="14"/>
        <v>0</v>
      </c>
      <c r="R57" s="161"/>
      <c r="S57" s="161"/>
      <c r="T57" s="162">
        <v>1</v>
      </c>
      <c r="U57" s="161">
        <f t="shared" si="15"/>
        <v>1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102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40</v>
      </c>
      <c r="B58" s="159" t="s">
        <v>190</v>
      </c>
      <c r="C58" s="188" t="s">
        <v>191</v>
      </c>
      <c r="D58" s="161" t="s">
        <v>170</v>
      </c>
      <c r="E58" s="165">
        <v>6</v>
      </c>
      <c r="F58" s="167">
        <f t="shared" si="8"/>
        <v>0</v>
      </c>
      <c r="G58" s="168">
        <f t="shared" si="9"/>
        <v>0</v>
      </c>
      <c r="H58" s="168"/>
      <c r="I58" s="168">
        <f t="shared" si="10"/>
        <v>0</v>
      </c>
      <c r="J58" s="168"/>
      <c r="K58" s="168">
        <f t="shared" si="11"/>
        <v>0</v>
      </c>
      <c r="L58" s="168">
        <v>21</v>
      </c>
      <c r="M58" s="168">
        <f t="shared" si="12"/>
        <v>0</v>
      </c>
      <c r="N58" s="161">
        <v>0</v>
      </c>
      <c r="O58" s="161">
        <f t="shared" si="13"/>
        <v>0</v>
      </c>
      <c r="P58" s="161">
        <v>0</v>
      </c>
      <c r="Q58" s="161">
        <f t="shared" si="14"/>
        <v>0</v>
      </c>
      <c r="R58" s="161"/>
      <c r="S58" s="161"/>
      <c r="T58" s="162">
        <v>1</v>
      </c>
      <c r="U58" s="161">
        <f t="shared" si="15"/>
        <v>6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102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>
        <v>41</v>
      </c>
      <c r="B59" s="159" t="s">
        <v>192</v>
      </c>
      <c r="C59" s="188" t="s">
        <v>193</v>
      </c>
      <c r="D59" s="161" t="s">
        <v>152</v>
      </c>
      <c r="E59" s="165">
        <v>1</v>
      </c>
      <c r="F59" s="167">
        <f t="shared" si="8"/>
        <v>0</v>
      </c>
      <c r="G59" s="168">
        <f t="shared" si="9"/>
        <v>0</v>
      </c>
      <c r="H59" s="168"/>
      <c r="I59" s="168">
        <f t="shared" si="10"/>
        <v>0</v>
      </c>
      <c r="J59" s="168"/>
      <c r="K59" s="168">
        <f t="shared" si="11"/>
        <v>0</v>
      </c>
      <c r="L59" s="168">
        <v>21</v>
      </c>
      <c r="M59" s="168">
        <f t="shared" si="12"/>
        <v>0</v>
      </c>
      <c r="N59" s="161">
        <v>0</v>
      </c>
      <c r="O59" s="161">
        <f t="shared" si="13"/>
        <v>0</v>
      </c>
      <c r="P59" s="161">
        <v>0</v>
      </c>
      <c r="Q59" s="161">
        <f t="shared" si="14"/>
        <v>0</v>
      </c>
      <c r="R59" s="161"/>
      <c r="S59" s="161"/>
      <c r="T59" s="162">
        <v>1</v>
      </c>
      <c r="U59" s="161">
        <f t="shared" si="15"/>
        <v>1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102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42</v>
      </c>
      <c r="B60" s="159" t="s">
        <v>194</v>
      </c>
      <c r="C60" s="188" t="s">
        <v>195</v>
      </c>
      <c r="D60" s="161" t="s">
        <v>152</v>
      </c>
      <c r="E60" s="165">
        <v>1</v>
      </c>
      <c r="F60" s="167">
        <f t="shared" si="8"/>
        <v>0</v>
      </c>
      <c r="G60" s="168">
        <f t="shared" si="9"/>
        <v>0</v>
      </c>
      <c r="H60" s="168"/>
      <c r="I60" s="168">
        <f t="shared" si="10"/>
        <v>0</v>
      </c>
      <c r="J60" s="168"/>
      <c r="K60" s="168">
        <f t="shared" si="11"/>
        <v>0</v>
      </c>
      <c r="L60" s="168">
        <v>21</v>
      </c>
      <c r="M60" s="168">
        <f t="shared" si="12"/>
        <v>0</v>
      </c>
      <c r="N60" s="161">
        <v>0</v>
      </c>
      <c r="O60" s="161">
        <f t="shared" si="13"/>
        <v>0</v>
      </c>
      <c r="P60" s="161">
        <v>0</v>
      </c>
      <c r="Q60" s="161">
        <f t="shared" si="14"/>
        <v>0</v>
      </c>
      <c r="R60" s="161"/>
      <c r="S60" s="161"/>
      <c r="T60" s="162">
        <v>1</v>
      </c>
      <c r="U60" s="161">
        <f t="shared" si="15"/>
        <v>1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102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>
        <v>43</v>
      </c>
      <c r="B61" s="159" t="s">
        <v>196</v>
      </c>
      <c r="C61" s="188" t="s">
        <v>197</v>
      </c>
      <c r="D61" s="161" t="s">
        <v>152</v>
      </c>
      <c r="E61" s="165">
        <v>1</v>
      </c>
      <c r="F61" s="167">
        <f t="shared" si="8"/>
        <v>0</v>
      </c>
      <c r="G61" s="168">
        <f t="shared" si="9"/>
        <v>0</v>
      </c>
      <c r="H61" s="168"/>
      <c r="I61" s="168">
        <f t="shared" si="10"/>
        <v>0</v>
      </c>
      <c r="J61" s="168"/>
      <c r="K61" s="168">
        <f t="shared" si="11"/>
        <v>0</v>
      </c>
      <c r="L61" s="168">
        <v>21</v>
      </c>
      <c r="M61" s="168">
        <f t="shared" si="12"/>
        <v>0</v>
      </c>
      <c r="N61" s="161">
        <v>0</v>
      </c>
      <c r="O61" s="161">
        <f t="shared" si="13"/>
        <v>0</v>
      </c>
      <c r="P61" s="161">
        <v>0</v>
      </c>
      <c r="Q61" s="161">
        <f t="shared" si="14"/>
        <v>0</v>
      </c>
      <c r="R61" s="161"/>
      <c r="S61" s="161"/>
      <c r="T61" s="162">
        <v>1</v>
      </c>
      <c r="U61" s="161">
        <f t="shared" si="15"/>
        <v>1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102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44</v>
      </c>
      <c r="B62" s="159" t="s">
        <v>198</v>
      </c>
      <c r="C62" s="188" t="s">
        <v>199</v>
      </c>
      <c r="D62" s="161" t="s">
        <v>170</v>
      </c>
      <c r="E62" s="165">
        <v>16</v>
      </c>
      <c r="F62" s="167">
        <f t="shared" si="8"/>
        <v>0</v>
      </c>
      <c r="G62" s="168">
        <f t="shared" si="9"/>
        <v>0</v>
      </c>
      <c r="H62" s="168"/>
      <c r="I62" s="168">
        <f t="shared" si="10"/>
        <v>0</v>
      </c>
      <c r="J62" s="168"/>
      <c r="K62" s="168">
        <f t="shared" si="11"/>
        <v>0</v>
      </c>
      <c r="L62" s="168">
        <v>21</v>
      </c>
      <c r="M62" s="168">
        <f t="shared" si="12"/>
        <v>0</v>
      </c>
      <c r="N62" s="161">
        <v>0</v>
      </c>
      <c r="O62" s="161">
        <f t="shared" si="13"/>
        <v>0</v>
      </c>
      <c r="P62" s="161">
        <v>0</v>
      </c>
      <c r="Q62" s="161">
        <f t="shared" si="14"/>
        <v>0</v>
      </c>
      <c r="R62" s="161"/>
      <c r="S62" s="161"/>
      <c r="T62" s="162">
        <v>1</v>
      </c>
      <c r="U62" s="161">
        <f t="shared" si="15"/>
        <v>16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102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7">
        <v>45</v>
      </c>
      <c r="B63" s="178" t="s">
        <v>200</v>
      </c>
      <c r="C63" s="190" t="s">
        <v>201</v>
      </c>
      <c r="D63" s="179" t="s">
        <v>152</v>
      </c>
      <c r="E63" s="180">
        <v>1</v>
      </c>
      <c r="F63" s="181">
        <f t="shared" si="8"/>
        <v>0</v>
      </c>
      <c r="G63" s="182">
        <f t="shared" si="9"/>
        <v>0</v>
      </c>
      <c r="H63" s="182"/>
      <c r="I63" s="182">
        <f t="shared" si="10"/>
        <v>0</v>
      </c>
      <c r="J63" s="182"/>
      <c r="K63" s="182">
        <f t="shared" si="11"/>
        <v>0</v>
      </c>
      <c r="L63" s="182">
        <v>21</v>
      </c>
      <c r="M63" s="182">
        <f t="shared" si="12"/>
        <v>0</v>
      </c>
      <c r="N63" s="179">
        <v>0</v>
      </c>
      <c r="O63" s="179">
        <f t="shared" si="13"/>
        <v>0</v>
      </c>
      <c r="P63" s="179">
        <v>0</v>
      </c>
      <c r="Q63" s="179">
        <f t="shared" si="14"/>
        <v>0</v>
      </c>
      <c r="R63" s="179"/>
      <c r="S63" s="179"/>
      <c r="T63" s="183">
        <v>1</v>
      </c>
      <c r="U63" s="179">
        <f t="shared" si="15"/>
        <v>1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102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6"/>
      <c r="B64" s="7" t="s">
        <v>202</v>
      </c>
      <c r="C64" s="191" t="s">
        <v>202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C64">
        <v>12</v>
      </c>
      <c r="AD64">
        <v>21</v>
      </c>
    </row>
    <row r="65" spans="1:31" x14ac:dyDescent="0.2">
      <c r="A65" s="184"/>
      <c r="B65" s="185" t="s">
        <v>28</v>
      </c>
      <c r="C65" s="192" t="s">
        <v>202</v>
      </c>
      <c r="D65" s="186"/>
      <c r="E65" s="186"/>
      <c r="F65" s="186"/>
      <c r="G65" s="187">
        <f>G8+G11+G15+G37+G42+G44+G46+G51+G53</f>
        <v>0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AC65">
        <f>SUMIF(L7:L63,AC64,G7:G63)</f>
        <v>0</v>
      </c>
      <c r="AD65">
        <f>SUMIF(L7:L63,AD64,G7:G63)</f>
        <v>0</v>
      </c>
      <c r="AE65" t="s">
        <v>203</v>
      </c>
    </row>
    <row r="66" spans="1:31" x14ac:dyDescent="0.2">
      <c r="A66" s="6"/>
      <c r="B66" s="7" t="s">
        <v>202</v>
      </c>
      <c r="C66" s="191" t="s">
        <v>202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6"/>
      <c r="B67" s="7" t="s">
        <v>202</v>
      </c>
      <c r="C67" s="191" t="s">
        <v>202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47" t="s">
        <v>204</v>
      </c>
      <c r="B68" s="247"/>
      <c r="C68" s="248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49"/>
      <c r="B69" s="250"/>
      <c r="C69" s="251"/>
      <c r="D69" s="250"/>
      <c r="E69" s="250"/>
      <c r="F69" s="250"/>
      <c r="G69" s="252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E69" t="s">
        <v>205</v>
      </c>
    </row>
    <row r="70" spans="1:31" x14ac:dyDescent="0.2">
      <c r="A70" s="253"/>
      <c r="B70" s="254"/>
      <c r="C70" s="255"/>
      <c r="D70" s="254"/>
      <c r="E70" s="254"/>
      <c r="F70" s="254"/>
      <c r="G70" s="25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53"/>
      <c r="B71" s="254"/>
      <c r="C71" s="255"/>
      <c r="D71" s="254"/>
      <c r="E71" s="254"/>
      <c r="F71" s="254"/>
      <c r="G71" s="25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53"/>
      <c r="B72" s="254"/>
      <c r="C72" s="255"/>
      <c r="D72" s="254"/>
      <c r="E72" s="254"/>
      <c r="F72" s="254"/>
      <c r="G72" s="25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257"/>
      <c r="B73" s="258"/>
      <c r="C73" s="259"/>
      <c r="D73" s="258"/>
      <c r="E73" s="258"/>
      <c r="F73" s="258"/>
      <c r="G73" s="260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A74" s="6"/>
      <c r="B74" s="7" t="s">
        <v>202</v>
      </c>
      <c r="C74" s="191" t="s">
        <v>202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31" x14ac:dyDescent="0.2">
      <c r="C75" s="193"/>
      <c r="AE75" t="s">
        <v>206</v>
      </c>
    </row>
  </sheetData>
  <mergeCells count="8">
    <mergeCell ref="A68:C68"/>
    <mergeCell ref="A69:G73"/>
    <mergeCell ref="A1:G1"/>
    <mergeCell ref="C2:G2"/>
    <mergeCell ref="C3:G3"/>
    <mergeCell ref="C4:G4"/>
    <mergeCell ref="C48:G48"/>
    <mergeCell ref="C50:G50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</dc:creator>
  <cp:lastModifiedBy>Kozáková Zora (MMB_OSM)</cp:lastModifiedBy>
  <cp:lastPrinted>2014-02-28T09:52:57Z</cp:lastPrinted>
  <dcterms:created xsi:type="dcterms:W3CDTF">2009-04-08T07:15:50Z</dcterms:created>
  <dcterms:modified xsi:type="dcterms:W3CDTF">2025-04-28T07:39:42Z</dcterms:modified>
</cp:coreProperties>
</file>